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COMPARTIDA 2019\AÑO 2023\REMUNERACIONES, COMPENSACIONES Y BENEFICIOS LABORALES\NOMINA DEL PORTAL DE TRANSPARENCIA 2023\9. SEPTIEMBE2023\"/>
    </mc:Choice>
  </mc:AlternateContent>
  <xr:revisionPtr revIDLastSave="0" documentId="13_ncr:1_{C8D1C6B7-29CE-4BDE-8154-D7ED42DC35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sonal Temporal" sheetId="1" r:id="rId1"/>
  </sheets>
  <definedNames>
    <definedName name="_xlnm._FilterDatabase" localSheetId="0" hidden="1">'Personal Temporal'!$B$17:$J$55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8" i="1" l="1"/>
  <c r="Q22" i="1"/>
  <c r="N20" i="1"/>
  <c r="N21" i="1"/>
  <c r="N22" i="1"/>
  <c r="N23" i="1"/>
  <c r="R48" i="1"/>
  <c r="M48" i="1"/>
  <c r="L48" i="1"/>
  <c r="J48" i="1"/>
  <c r="K48" i="1"/>
  <c r="Q47" i="1" l="1"/>
  <c r="P47" i="1"/>
  <c r="O47" i="1"/>
  <c r="N47" i="1"/>
  <c r="M47" i="1"/>
  <c r="T47" i="1" l="1"/>
  <c r="V47" i="1" s="1"/>
  <c r="U47" i="1"/>
  <c r="S47" i="1"/>
  <c r="Q45" i="1" l="1"/>
  <c r="P45" i="1"/>
  <c r="O45" i="1"/>
  <c r="N45" i="1"/>
  <c r="M45" i="1"/>
  <c r="Q46" i="1"/>
  <c r="P46" i="1"/>
  <c r="O46" i="1"/>
  <c r="N46" i="1"/>
  <c r="M46" i="1"/>
  <c r="T45" i="1" l="1"/>
  <c r="V45" i="1" s="1"/>
  <c r="S45" i="1"/>
  <c r="U46" i="1"/>
  <c r="T46" i="1"/>
  <c r="V46" i="1" s="1"/>
  <c r="U45" i="1"/>
  <c r="S46" i="1"/>
  <c r="Q44" i="1" l="1"/>
  <c r="P44" i="1"/>
  <c r="O44" i="1"/>
  <c r="N44" i="1"/>
  <c r="M44" i="1"/>
  <c r="N33" i="1"/>
  <c r="T44" i="1" l="1"/>
  <c r="V44" i="1" s="1"/>
  <c r="U44" i="1"/>
  <c r="S44" i="1"/>
  <c r="Q39" i="1"/>
  <c r="P39" i="1"/>
  <c r="O39" i="1"/>
  <c r="N39" i="1"/>
  <c r="M39" i="1"/>
  <c r="Q43" i="1"/>
  <c r="P43" i="1"/>
  <c r="O43" i="1"/>
  <c r="N43" i="1"/>
  <c r="M43" i="1"/>
  <c r="Q42" i="1"/>
  <c r="P42" i="1"/>
  <c r="O42" i="1"/>
  <c r="N42" i="1"/>
  <c r="M42" i="1"/>
  <c r="T39" i="1" l="1"/>
  <c r="V39" i="1" s="1"/>
  <c r="T43" i="1"/>
  <c r="V43" i="1" s="1"/>
  <c r="S39" i="1"/>
  <c r="U39" i="1"/>
  <c r="U43" i="1"/>
  <c r="S43" i="1"/>
  <c r="U42" i="1"/>
  <c r="T42" i="1"/>
  <c r="V42" i="1" s="1"/>
  <c r="S42" i="1"/>
  <c r="Q41" i="1"/>
  <c r="P41" i="1"/>
  <c r="O41" i="1"/>
  <c r="N41" i="1"/>
  <c r="M41" i="1"/>
  <c r="Q40" i="1"/>
  <c r="P40" i="1"/>
  <c r="O40" i="1"/>
  <c r="N40" i="1"/>
  <c r="M40" i="1"/>
  <c r="Q37" i="1"/>
  <c r="P37" i="1"/>
  <c r="O37" i="1"/>
  <c r="N37" i="1"/>
  <c r="M37" i="1"/>
  <c r="T41" i="1" l="1"/>
  <c r="V41" i="1" s="1"/>
  <c r="U41" i="1"/>
  <c r="S41" i="1"/>
  <c r="S37" i="1"/>
  <c r="U37" i="1"/>
  <c r="T40" i="1"/>
  <c r="V40" i="1" s="1"/>
  <c r="U40" i="1"/>
  <c r="S40" i="1"/>
  <c r="T37" i="1"/>
  <c r="V37" i="1" s="1"/>
  <c r="M32" i="1" l="1"/>
  <c r="N32" i="1" l="1"/>
  <c r="O32" i="1"/>
  <c r="P32" i="1"/>
  <c r="Q32" i="1"/>
  <c r="M33" i="1"/>
  <c r="O33" i="1"/>
  <c r="P33" i="1"/>
  <c r="Q33" i="1"/>
  <c r="M34" i="1"/>
  <c r="N34" i="1"/>
  <c r="O34" i="1"/>
  <c r="P34" i="1"/>
  <c r="Q34" i="1"/>
  <c r="M35" i="1"/>
  <c r="N35" i="1"/>
  <c r="O35" i="1"/>
  <c r="P35" i="1"/>
  <c r="Q35" i="1"/>
  <c r="M36" i="1"/>
  <c r="N36" i="1"/>
  <c r="O36" i="1"/>
  <c r="P36" i="1"/>
  <c r="Q36" i="1"/>
  <c r="M38" i="1"/>
  <c r="N38" i="1"/>
  <c r="O38" i="1"/>
  <c r="P38" i="1"/>
  <c r="Q38" i="1"/>
  <c r="T38" i="1" l="1"/>
  <c r="V38" i="1" s="1"/>
  <c r="U38" i="1"/>
  <c r="T36" i="1"/>
  <c r="V36" i="1" s="1"/>
  <c r="T33" i="1"/>
  <c r="V33" i="1" s="1"/>
  <c r="S36" i="1"/>
  <c r="U32" i="1"/>
  <c r="S35" i="1"/>
  <c r="U34" i="1"/>
  <c r="U33" i="1"/>
  <c r="S38" i="1"/>
  <c r="U36" i="1"/>
  <c r="U35" i="1"/>
  <c r="T35" i="1"/>
  <c r="V35" i="1" s="1"/>
  <c r="S34" i="1"/>
  <c r="S33" i="1"/>
  <c r="T32" i="1"/>
  <c r="V32" i="1" s="1"/>
  <c r="S32" i="1"/>
  <c r="T34" i="1"/>
  <c r="V34" i="1" s="1"/>
  <c r="Q28" i="1"/>
  <c r="Q29" i="1"/>
  <c r="Q30" i="1"/>
  <c r="Q31" i="1"/>
  <c r="P27" i="1"/>
  <c r="P28" i="1"/>
  <c r="P29" i="1"/>
  <c r="P30" i="1"/>
  <c r="P31" i="1"/>
  <c r="O28" i="1"/>
  <c r="O29" i="1"/>
  <c r="O30" i="1"/>
  <c r="O31" i="1"/>
  <c r="N28" i="1"/>
  <c r="N29" i="1"/>
  <c r="N30" i="1"/>
  <c r="N31" i="1"/>
  <c r="M29" i="1"/>
  <c r="M30" i="1"/>
  <c r="M31" i="1"/>
  <c r="M28" i="1"/>
  <c r="U29" i="1" l="1"/>
  <c r="T28" i="1"/>
  <c r="V28" i="1" s="1"/>
  <c r="T29" i="1"/>
  <c r="V29" i="1" s="1"/>
  <c r="T31" i="1"/>
  <c r="V31" i="1" s="1"/>
  <c r="T30" i="1"/>
  <c r="V30" i="1" s="1"/>
  <c r="U30" i="1"/>
  <c r="S28" i="1"/>
  <c r="S29" i="1"/>
  <c r="U31" i="1"/>
  <c r="U28" i="1"/>
  <c r="S30" i="1"/>
  <c r="S31" i="1"/>
  <c r="Q27" i="1" l="1"/>
  <c r="O27" i="1"/>
  <c r="N27" i="1"/>
  <c r="M27" i="1"/>
  <c r="T27" i="1" s="1"/>
  <c r="V27" i="1" s="1"/>
  <c r="Q26" i="1"/>
  <c r="P26" i="1"/>
  <c r="O26" i="1"/>
  <c r="N26" i="1"/>
  <c r="M26" i="1"/>
  <c r="M20" i="1"/>
  <c r="U26" i="1" l="1"/>
  <c r="T26" i="1"/>
  <c r="V26" i="1" s="1"/>
  <c r="U27" i="1"/>
  <c r="S27" i="1"/>
  <c r="S26" i="1"/>
  <c r="M25" i="1" l="1"/>
  <c r="N25" i="1"/>
  <c r="O25" i="1"/>
  <c r="P25" i="1"/>
  <c r="Q25" i="1"/>
  <c r="M24" i="1"/>
  <c r="N24" i="1"/>
  <c r="O24" i="1"/>
  <c r="P24" i="1"/>
  <c r="Q24" i="1"/>
  <c r="M22" i="1"/>
  <c r="O22" i="1"/>
  <c r="P22" i="1"/>
  <c r="Q23" i="1"/>
  <c r="P23" i="1"/>
  <c r="O23" i="1"/>
  <c r="M23" i="1"/>
  <c r="P21" i="1"/>
  <c r="M21" i="1"/>
  <c r="P20" i="1"/>
  <c r="Q48" i="1" l="1"/>
  <c r="O48" i="1"/>
  <c r="N48" i="1"/>
  <c r="P48" i="1"/>
  <c r="T25" i="1"/>
  <c r="V25" i="1" s="1"/>
  <c r="S25" i="1"/>
  <c r="U25" i="1"/>
  <c r="S24" i="1"/>
  <c r="T24" i="1"/>
  <c r="V24" i="1" s="1"/>
  <c r="U24" i="1"/>
  <c r="U20" i="1"/>
  <c r="T23" i="1"/>
  <c r="U22" i="1"/>
  <c r="S22" i="1"/>
  <c r="T22" i="1"/>
  <c r="V22" i="1" s="1"/>
  <c r="U21" i="1"/>
  <c r="U23" i="1"/>
  <c r="S20" i="1"/>
  <c r="T21" i="1"/>
  <c r="V21" i="1" s="1"/>
  <c r="T20" i="1"/>
  <c r="S21" i="1"/>
  <c r="S23" i="1"/>
  <c r="T48" i="1" l="1"/>
  <c r="S48" i="1"/>
  <c r="V23" i="1"/>
  <c r="V48" i="1" s="1"/>
  <c r="V20" i="1"/>
</calcChain>
</file>

<file path=xl/sharedStrings.xml><?xml version="1.0" encoding="utf-8"?>
<sst xmlns="http://schemas.openxmlformats.org/spreadsheetml/2006/main" count="209" uniqueCount="135">
  <si>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</si>
  <si>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</si>
  <si>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</si>
  <si>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</si>
  <si>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</si>
  <si>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</si>
  <si>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</si>
  <si>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</si>
  <si>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</si>
  <si>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</si>
  <si>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</si>
  <si>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</si>
  <si>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</si>
  <si>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</si>
  <si>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</si>
  <si>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</si>
  <si>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</si>
  <si>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</si>
  <si>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</si>
  <si>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</si>
  <si>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</si>
  <si>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</si>
  <si>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</si>
  <si>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</si>
  <si>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</si>
  <si>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</si>
  <si>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DIRECCION ESCUELA NACIONAL DE GESTION DE RIESGOS</t>
  </si>
  <si>
    <t>INSTRUCTOR EN REDUCCION DE RIESGO</t>
  </si>
  <si>
    <t>ARCENIO HERNANDEZ FORTUNA</t>
  </si>
  <si>
    <t>WAGNER REYNALDO GOMERA AQUINO</t>
  </si>
  <si>
    <t>DEPARTAMENTO FINANCIERO</t>
  </si>
  <si>
    <t>ENCARGADO DEL DEPARTAMENTO FINANCIERO</t>
  </si>
  <si>
    <t>LIDIO ESTEBAN TEJEDA</t>
  </si>
  <si>
    <t>OLGA LIDIA ALVAREZ RODRIGUEZ</t>
  </si>
  <si>
    <t>DIVISION DE CONTABILIDAD</t>
  </si>
  <si>
    <t>TECNICO EN CONTABILIDAD</t>
  </si>
  <si>
    <t>TOTAL GENERAL</t>
  </si>
  <si>
    <t>Observaciones:</t>
  </si>
  <si>
    <t>LUIS MANUEL REYES</t>
  </si>
  <si>
    <t>DIVISION DE COMPRAS Y CONTRATACIONES</t>
  </si>
  <si>
    <t>ENCARGADO DE LA DIVISION DE COMPRAS Y CONTRATACIONES</t>
  </si>
  <si>
    <t>VALENTIN VASQUEZ EUSEBIO</t>
  </si>
  <si>
    <t>DEPARTAMENTO JURIDICO</t>
  </si>
  <si>
    <t>ENCARGADO DEL DEPARTAMENTO JURIDICO</t>
  </si>
  <si>
    <t>TEMPORAL</t>
  </si>
  <si>
    <t>009-T-2021</t>
  </si>
  <si>
    <t>010-T-2021</t>
  </si>
  <si>
    <t>011-T-2021</t>
  </si>
  <si>
    <t>013-T-2021</t>
  </si>
  <si>
    <t>015-T-2021</t>
  </si>
  <si>
    <t>016-T-2021</t>
  </si>
  <si>
    <t>CESARIN GERONIMO RAMIREZ</t>
  </si>
  <si>
    <t>INSTRUCTOR EN GESTIÓN DEL RIESGO DE DESASTRE</t>
  </si>
  <si>
    <t>JESUS DAVID MEDINA REYNOSO</t>
  </si>
  <si>
    <t>JOSE LUIS SANTOS ALVARADO</t>
  </si>
  <si>
    <t>SISTEMA INTEGRADO NACIONAL DE INFORMACIÓN</t>
  </si>
  <si>
    <t>TECNICO EN GEOMATICA</t>
  </si>
  <si>
    <t>FABIAN RODRIGUEZ VALENZUELA</t>
  </si>
  <si>
    <t>SECCION BIBLIOTECA PINACOTECA</t>
  </si>
  <si>
    <t>ENCARGADO DE LA SECCION BIBLIOTECA PINACOTECA</t>
  </si>
  <si>
    <t>MAXIMO MORENO MORENO</t>
  </si>
  <si>
    <t>FERNANDO VASQUEZ PAEZ</t>
  </si>
  <si>
    <t>DEPARTAMENTO ADMINISTRATIVO</t>
  </si>
  <si>
    <t>ENCARGADO DEL DEPARTAMENTO ADMINISTRATIVO</t>
  </si>
  <si>
    <t xml:space="preserve">Género </t>
  </si>
  <si>
    <t>F / M</t>
  </si>
  <si>
    <t xml:space="preserve">MASCULINO </t>
  </si>
  <si>
    <t>FEMENINO</t>
  </si>
  <si>
    <t>Nómina de Sueldo: Empleados Temporal</t>
  </si>
  <si>
    <t>0020-T-2021</t>
  </si>
  <si>
    <t xml:space="preserve">CRISTIAN FERNANDA LIRIANO VALERA </t>
  </si>
  <si>
    <t xml:space="preserve">RESPONSABLE DE LIBRE ACCESO </t>
  </si>
  <si>
    <t xml:space="preserve">RESPONSABLE DE ACCESO A LA INFORMACION </t>
  </si>
  <si>
    <t>0021-T-2021</t>
  </si>
  <si>
    <t xml:space="preserve">LUIS EMILIO LANTIGUA RODRIGUEZ </t>
  </si>
  <si>
    <t xml:space="preserve">DEPARTAMENTO DE COMUNICACIONES </t>
  </si>
  <si>
    <t>DISEÑADOR GRÁFICO</t>
  </si>
  <si>
    <t>0023-T-2021</t>
  </si>
  <si>
    <t xml:space="preserve">GEURY ESMERALDO MONTERO PEREZ </t>
  </si>
  <si>
    <t xml:space="preserve">PERIODISTA </t>
  </si>
  <si>
    <t>0024-T-2021</t>
  </si>
  <si>
    <t xml:space="preserve">YENNY ENCARNACIÓN MORILLO </t>
  </si>
  <si>
    <t>0026-T-2021</t>
  </si>
  <si>
    <t xml:space="preserve">RAFAELINA ESPIRITU FULGENCIO </t>
  </si>
  <si>
    <t xml:space="preserve">DEPARTAMENTO DE PLANIFICACION Y DESARROLLO </t>
  </si>
  <si>
    <t>0028-T-2021</t>
  </si>
  <si>
    <t xml:space="preserve">MIGUEL DE JESUS PAREDES </t>
  </si>
  <si>
    <t>0029-T-2021</t>
  </si>
  <si>
    <t>EMELSON DAMIAN MENDEZ BELLO</t>
  </si>
  <si>
    <t>0030-T-2021</t>
  </si>
  <si>
    <t>RAUL CAMILO MIESES HERRERA</t>
  </si>
  <si>
    <t>0035-T-2021</t>
  </si>
  <si>
    <t>JOEISY CABRAL DE LOS SANTOS</t>
  </si>
  <si>
    <t>TECNICO ADMINISTRATIVA</t>
  </si>
  <si>
    <t>0038-T-2021</t>
  </si>
  <si>
    <t>GESTOR DE REDES SOCIALES</t>
  </si>
  <si>
    <t>0001-T-2021</t>
  </si>
  <si>
    <t>0002-T-2021</t>
  </si>
  <si>
    <t>0004-T-2021</t>
  </si>
  <si>
    <t>0005-T-2021</t>
  </si>
  <si>
    <t>0006-T-2021</t>
  </si>
  <si>
    <t>0007-T-2021</t>
  </si>
  <si>
    <t xml:space="preserve">RAMON DE LA ROSA AVILA </t>
  </si>
  <si>
    <t>DEPARTAMENTO DE PLANIFICACION Y DESARROLLO</t>
  </si>
  <si>
    <t>MASCULINO</t>
  </si>
  <si>
    <t>ENCARGADO DE LA DIVISION DE GESTION DE RIESGOS</t>
  </si>
  <si>
    <t>0039-T-2022</t>
  </si>
  <si>
    <t>0040-T-2022</t>
  </si>
  <si>
    <t>YESIKA MARLENE ROSARIO MEJIA</t>
  </si>
  <si>
    <t>ENCARGADA DEL DEPARTAMENTO DE BECAS</t>
  </si>
  <si>
    <t>0033-T-2021</t>
  </si>
  <si>
    <t>ANGEL ROBERTO SANCHEZ LIZARDO</t>
  </si>
  <si>
    <t>DIVISION DE VOLUNTARIOS</t>
  </si>
  <si>
    <t>ENCARGADO DE LA DIVISION DE VOLUNTARIOS</t>
  </si>
  <si>
    <t>YOEL ELIAS ADAMES VASQUEZ,</t>
  </si>
  <si>
    <t>Encargado del Departamento de Recursos Humanos</t>
  </si>
  <si>
    <t>Defensa Civil.</t>
  </si>
  <si>
    <t>0047-T-2022</t>
  </si>
  <si>
    <t>FRANCIS ENMANUEL BAEZ METZ</t>
  </si>
  <si>
    <t>INSTRUCTOR EN REDUCCION DE RIESGO DE DESASTRE</t>
  </si>
  <si>
    <t>0046-T-2022</t>
  </si>
  <si>
    <t>ANDRES DEL ROSARIO</t>
  </si>
  <si>
    <t>ENCARGADO DE LA SECCION DE TRANSPORTACIÓN</t>
  </si>
  <si>
    <t>SECCION DE TRANSPORTACIÓN</t>
  </si>
  <si>
    <t>DIONE ALEXANDER MATOS CORDERO</t>
  </si>
  <si>
    <t>ANALISTA DE COOPERACION INTERNACIONAL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</si>
  <si>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</si>
  <si>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</si>
  <si>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</si>
  <si>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RD$$1,1,577.45 por cada dependiente adicional registrado.</t>
  </si>
  <si>
    <t>Contenido color azul: opcional</t>
  </si>
  <si>
    <t>Correspondiente al mes de septiembre del año 2023</t>
  </si>
  <si>
    <t>0049-T-2022</t>
  </si>
  <si>
    <t>DARWIN GARCÍA DÍAZ</t>
  </si>
  <si>
    <t>Total de Servidores Públicos Temporal: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</si>
</sst>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RD$&quot;* #,##0.00_);_(&quot;RD$&quot;* \(#,##0.00\);_(&quot;RD$&quot;* &quot;-&quot;??_);_(@_)"/>
    <numFmt numFmtId="167" formatCode="[$$-1C0A]#,##0.00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13"/>
      <name val="Arial"/>
      <family val="2"/>
    </font>
    <font>
      <sz val="24"/>
      <name val="Arial Narrow"/>
      <family val="2"/>
    </font>
    <font>
      <b/>
      <sz val="24"/>
      <name val="Arial Narrow"/>
      <family val="2"/>
    </font>
    <font>
      <b/>
      <sz val="24"/>
      <name val="Arial"/>
      <family val="2"/>
    </font>
    <font>
      <sz val="2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66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Fill="1"/>
    <xf numFmtId="0" fontId="6" fillId="5" borderId="0" xfId="0" applyFont="1" applyFill="1"/>
    <xf numFmtId="4" fontId="5" fillId="5" borderId="0" xfId="0" applyNumberFormat="1" applyFont="1" applyFill="1" applyAlignment="1">
      <alignment vertical="center"/>
    </xf>
    <xf numFmtId="0" fontId="6" fillId="0" borderId="0" xfId="0" applyFont="1" applyFill="1"/>
    <xf numFmtId="0" fontId="0" fillId="5" borderId="0" xfId="0" applyFill="1"/>
    <xf numFmtId="49" fontId="7" fillId="0" borderId="0" xfId="0" applyNumberFormat="1" applyFont="1" applyFill="1"/>
    <xf numFmtId="0" fontId="2" fillId="0" borderId="0" xfId="0" applyFont="1"/>
    <xf numFmtId="0" fontId="8" fillId="5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8" fillId="5" borderId="0" xfId="0" applyNumberFormat="1" applyFont="1" applyFill="1" applyAlignment="1">
      <alignment vertical="center"/>
    </xf>
    <xf numFmtId="4" fontId="8" fillId="5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5" borderId="0" xfId="0" applyFont="1" applyFill="1" applyAlignment="1">
      <alignment vertical="center" wrapText="1"/>
    </xf>
    <xf numFmtId="165" fontId="6" fillId="0" borderId="0" xfId="0" applyNumberFormat="1" applyFont="1" applyAlignment="1">
      <alignment vertical="center"/>
    </xf>
    <xf numFmtId="4" fontId="6" fillId="5" borderId="0" xfId="0" applyNumberFormat="1" applyFont="1" applyFill="1" applyAlignment="1">
      <alignment vertical="center"/>
    </xf>
    <xf numFmtId="4" fontId="6" fillId="5" borderId="0" xfId="0" applyNumberFormat="1" applyFont="1" applyFill="1" applyAlignment="1">
      <alignment horizontal="right" vertical="center"/>
    </xf>
    <xf numFmtId="4" fontId="6" fillId="0" borderId="0" xfId="0" applyNumberFormat="1" applyFont="1"/>
    <xf numFmtId="0" fontId="6" fillId="0" borderId="0" xfId="0" applyFont="1"/>
    <xf numFmtId="0" fontId="7" fillId="0" borderId="0" xfId="0" applyFont="1" applyFill="1"/>
    <xf numFmtId="0" fontId="7" fillId="0" borderId="0" xfId="0" applyFont="1"/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horizontal="left" wrapText="1"/>
    </xf>
    <xf numFmtId="14" fontId="7" fillId="0" borderId="4" xfId="0" applyNumberFormat="1" applyFont="1" applyFill="1" applyBorder="1" applyAlignment="1">
      <alignment wrapText="1"/>
    </xf>
    <xf numFmtId="14" fontId="7" fillId="0" borderId="4" xfId="0" applyNumberFormat="1" applyFont="1" applyFill="1" applyBorder="1" applyAlignment="1">
      <alignment horizontal="center" wrapText="1"/>
    </xf>
    <xf numFmtId="39" fontId="12" fillId="0" borderId="4" xfId="1" applyNumberFormat="1" applyFont="1" applyFill="1" applyBorder="1" applyAlignment="1">
      <alignment horizontal="right" wrapText="1"/>
    </xf>
    <xf numFmtId="4" fontId="7" fillId="0" borderId="4" xfId="0" applyNumberFormat="1" applyFont="1" applyFill="1" applyBorder="1" applyAlignment="1">
      <alignment horizontal="right" wrapText="1"/>
    </xf>
    <xf numFmtId="39" fontId="7" fillId="0" borderId="4" xfId="1" applyNumberFormat="1" applyFont="1" applyFill="1" applyBorder="1" applyAlignment="1">
      <alignment horizontal="right" wrapText="1"/>
    </xf>
    <xf numFmtId="0" fontId="7" fillId="0" borderId="4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4" xfId="0" applyFont="1" applyFill="1" applyBorder="1" applyAlignment="1"/>
    <xf numFmtId="166" fontId="11" fillId="4" borderId="11" xfId="3" applyNumberFormat="1" applyFont="1" applyFill="1" applyBorder="1" applyAlignment="1">
      <alignment horizontal="center" vertical="center"/>
    </xf>
    <xf numFmtId="166" fontId="11" fillId="2" borderId="4" xfId="1" applyNumberFormat="1" applyFont="1" applyFill="1" applyBorder="1" applyAlignment="1">
      <alignment horizontal="right" vertical="center" wrapText="1"/>
    </xf>
    <xf numFmtId="166" fontId="11" fillId="6" borderId="4" xfId="1" applyNumberFormat="1" applyFont="1" applyFill="1" applyBorder="1" applyAlignment="1">
      <alignment horizontal="right" vertical="center" wrapText="1"/>
    </xf>
    <xf numFmtId="0" fontId="7" fillId="5" borderId="0" xfId="0" applyFont="1" applyFill="1"/>
    <xf numFmtId="0" fontId="7" fillId="0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9" fontId="11" fillId="5" borderId="0" xfId="0" applyNumberFormat="1" applyFont="1" applyFill="1" applyAlignment="1">
      <alignment vertical="center"/>
    </xf>
    <xf numFmtId="4" fontId="11" fillId="5" borderId="0" xfId="0" applyNumberFormat="1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7" fillId="0" borderId="0" xfId="0" applyFont="1" applyAlignment="1">
      <alignment vertical="center"/>
    </xf>
    <xf numFmtId="4" fontId="7" fillId="5" borderId="0" xfId="0" applyNumberFormat="1" applyFont="1" applyFill="1" applyAlignment="1">
      <alignment vertical="center"/>
    </xf>
    <xf numFmtId="4" fontId="7" fillId="5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166" fontId="11" fillId="6" borderId="6" xfId="1" applyNumberFormat="1" applyFont="1" applyFill="1" applyBorder="1" applyAlignment="1">
      <alignment horizontal="right" vertical="center" wrapText="1"/>
    </xf>
    <xf numFmtId="167" fontId="11" fillId="0" borderId="0" xfId="1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wrapText="1"/>
    </xf>
    <xf numFmtId="39" fontId="7" fillId="0" borderId="13" xfId="1" applyNumberFormat="1" applyFont="1" applyFill="1" applyBorder="1" applyAlignment="1">
      <alignment horizontal="right" wrapText="1"/>
    </xf>
    <xf numFmtId="0" fontId="7" fillId="0" borderId="4" xfId="0" applyFont="1" applyFill="1" applyBorder="1"/>
    <xf numFmtId="0" fontId="7" fillId="0" borderId="12" xfId="0" applyFont="1" applyFill="1" applyBorder="1" applyAlignment="1">
      <alignment horizontal="center" wrapText="1"/>
    </xf>
    <xf numFmtId="0" fontId="6" fillId="5" borderId="0" xfId="0" applyFont="1" applyFill="1" applyAlignment="1">
      <alignment horizontal="center"/>
    </xf>
    <xf numFmtId="0" fontId="11" fillId="6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4" borderId="6" xfId="0" applyFont="1" applyFill="1" applyBorder="1" applyAlignment="1">
      <alignment horizontal="right" vertical="center" wrapText="1"/>
    </xf>
    <xf numFmtId="0" fontId="11" fillId="4" borderId="9" xfId="0" applyFont="1" applyFill="1" applyBorder="1" applyAlignment="1">
      <alignment horizontal="right" vertical="center" wrapText="1"/>
    </xf>
    <xf numFmtId="0" fontId="11" fillId="4" borderId="10" xfId="0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</cellXfs>
  <cellStyles count="4">
    <cellStyle name="Moneda" xfId="3" builtinId="4"/>
    <cellStyle name="Moneda 2" xfId="1" xr:uid="{00000000-0005-0000-0000-000000000000}"/>
    <cellStyle name="Normal" xfId="0" builtinId="0"/>
    <cellStyle name="Normal 2" xfId="2" xr:uid="{859397CA-3683-4916-A537-EE2FE3C502BC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1262062</xdr:colOff>
      <xdr:row>4</xdr:row>
      <xdr:rowOff>114300</xdr:rowOff>
    </xdr:from>
    <xdr:to>
      <xdr:col>11</xdr:col>
      <xdr:colOff>547687</xdr:colOff>
      <xdr:row>12</xdr:row>
      <xdr:rowOff>279400</xdr:rowOff>
    </xdr:to>
    <xdr:pic>
      <xdr:nvPicPr>
        <xdr:cNvPr id="3" name="Imagen 4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57062" y="1423988"/>
          <a:ext cx="5048250" cy="211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47624</xdr:colOff>
      <xdr:row>7</xdr:row>
      <xdr:rowOff>23812</xdr:rowOff>
    </xdr:from>
    <xdr:to>
      <xdr:col>7</xdr:col>
      <xdr:colOff>1633537</xdr:colOff>
      <xdr:row>13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D89215-D69E-4D98-9B9C-110D42AB3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23187" y="2238375"/>
          <a:ext cx="1585913" cy="1585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2"/>
  <sheetViews>
    <sheetView tabSelected="1" topLeftCell="N1" zoomScale="40" zoomScaleNormal="40" workbookViewId="0">
      <pane ySplit="19" topLeftCell="A36" activePane="bottomLeft" state="frozen"/>
      <selection pane="bottomLeft" activeCell="V48" sqref="V48"/>
    </sheetView>
  </sheetViews>
  <sheetFormatPr baseColWidth="10" defaultColWidth="9.140625" defaultRowHeight="12.75" x14ac:dyDescent="0.2"/>
  <cols>
    <col min="1" max="1" width="6.5703125" customWidth="1"/>
    <col min="2" max="2" width="34.85546875" style="1" customWidth="1"/>
    <col min="3" max="3" width="111" customWidth="1"/>
    <col min="4" max="4" width="94.42578125" customWidth="1"/>
    <col min="5" max="5" width="94.140625" customWidth="1"/>
    <col min="6" max="6" width="62.85546875" customWidth="1"/>
    <col min="7" max="7" width="39" customWidth="1"/>
    <col min="8" max="8" width="35" style="1" customWidth="1"/>
    <col min="9" max="9" width="75" style="1" customWidth="1"/>
    <col min="10" max="10" width="42.28515625" customWidth="1"/>
    <col min="11" max="11" width="44.140625" customWidth="1"/>
    <col min="12" max="12" width="48.7109375" customWidth="1"/>
    <col min="13" max="13" width="44.42578125" style="1" customWidth="1"/>
    <col min="14" max="14" width="40.5703125" style="1" customWidth="1"/>
    <col min="15" max="15" width="71.28515625" style="1" customWidth="1"/>
    <col min="16" max="16" width="44.42578125" style="1" customWidth="1"/>
    <col min="17" max="17" width="40.5703125" style="1" customWidth="1"/>
    <col min="18" max="18" width="47" style="1" customWidth="1"/>
    <col min="19" max="19" width="52.140625" style="1" customWidth="1"/>
    <col min="20" max="20" width="46.5703125" style="1" customWidth="1"/>
    <col min="21" max="21" width="38" style="1" customWidth="1"/>
    <col min="22" max="22" width="51" style="1" customWidth="1"/>
    <col min="23" max="23" width="34.5703125" style="1" customWidth="1"/>
    <col min="24" max="24" width="9.140625" customWidth="1"/>
    <col min="232" max="232" width="0" hidden="1" customWidth="1"/>
    <col min="233" max="233" width="31.28515625" customWidth="1"/>
    <col min="234" max="234" width="42.85546875" bestFit="1" customWidth="1"/>
    <col min="235" max="235" width="53.85546875" customWidth="1"/>
    <col min="236" max="236" width="43.28515625" customWidth="1"/>
    <col min="237" max="237" width="38.7109375" customWidth="1"/>
    <col min="238" max="238" width="22.28515625" bestFit="1" customWidth="1"/>
    <col min="239" max="239" width="23.85546875" customWidth="1"/>
    <col min="240" max="240" width="34.85546875" customWidth="1"/>
    <col min="241" max="241" width="17.85546875" customWidth="1"/>
    <col min="242" max="242" width="23.42578125" customWidth="1"/>
    <col min="243" max="243" width="32" customWidth="1"/>
    <col min="244" max="244" width="31.28515625" customWidth="1"/>
    <col min="245" max="245" width="27.28515625" customWidth="1"/>
    <col min="246" max="246" width="30.140625" customWidth="1"/>
    <col min="247" max="247" width="35.5703125" customWidth="1"/>
    <col min="248" max="248" width="18" customWidth="1"/>
    <col min="249" max="249" width="32.5703125" customWidth="1"/>
    <col min="250" max="250" width="31.85546875" customWidth="1"/>
    <col min="251" max="251" width="30.42578125" customWidth="1"/>
    <col min="252" max="252" width="35" customWidth="1"/>
    <col min="253" max="253" width="9.28515625" customWidth="1"/>
    <col min="488" max="488" width="0" hidden="1" customWidth="1"/>
    <col min="489" max="489" width="31.28515625" customWidth="1"/>
    <col min="490" max="490" width="42.85546875" bestFit="1" customWidth="1"/>
    <col min="491" max="491" width="53.85546875" customWidth="1"/>
    <col min="492" max="492" width="43.28515625" customWidth="1"/>
    <col min="493" max="493" width="38.7109375" customWidth="1"/>
    <col min="494" max="494" width="22.28515625" bestFit="1" customWidth="1"/>
    <col min="495" max="495" width="23.85546875" customWidth="1"/>
    <col min="496" max="496" width="34.85546875" customWidth="1"/>
    <col min="497" max="497" width="17.85546875" customWidth="1"/>
    <col min="498" max="498" width="23.42578125" customWidth="1"/>
    <col min="499" max="499" width="32" customWidth="1"/>
    <col min="500" max="500" width="31.28515625" customWidth="1"/>
    <col min="501" max="501" width="27.28515625" customWidth="1"/>
    <col min="502" max="502" width="30.140625" customWidth="1"/>
    <col min="503" max="503" width="35.5703125" customWidth="1"/>
    <col min="504" max="504" width="18" customWidth="1"/>
    <col min="505" max="505" width="32.5703125" customWidth="1"/>
    <col min="506" max="506" width="31.85546875" customWidth="1"/>
    <col min="507" max="507" width="30.42578125" customWidth="1"/>
    <col min="508" max="508" width="35" customWidth="1"/>
    <col min="509" max="509" width="9.28515625" customWidth="1"/>
  </cols>
  <sheetData>
    <row r="1" spans="2:23" ht="30" x14ac:dyDescent="0.4">
      <c r="C1" s="1"/>
      <c r="D1" s="6"/>
    </row>
    <row r="2" spans="2:23" ht="30" x14ac:dyDescent="0.4">
      <c r="C2" s="1"/>
      <c r="D2" s="6"/>
    </row>
    <row r="3" spans="2:23" ht="30" x14ac:dyDescent="0.4">
      <c r="C3" s="1"/>
      <c r="D3" s="6"/>
    </row>
    <row r="4" spans="2:23" x14ac:dyDescent="0.2">
      <c r="C4" s="1"/>
      <c r="D4" s="1"/>
    </row>
    <row r="5" spans="2:23" ht="45" customHeight="1" x14ac:dyDescent="0.2">
      <c r="C5" s="1"/>
      <c r="D5" s="1"/>
    </row>
    <row r="6" spans="2:23" x14ac:dyDescent="0.2">
      <c r="C6" s="1"/>
      <c r="D6" s="1"/>
    </row>
    <row r="7" spans="2:23" x14ac:dyDescent="0.2">
      <c r="C7" s="1"/>
      <c r="D7" s="1"/>
    </row>
    <row r="8" spans="2:23" x14ac:dyDescent="0.2">
      <c r="C8" s="1"/>
      <c r="D8" s="1"/>
    </row>
    <row r="9" spans="2:23" x14ac:dyDescent="0.2">
      <c r="C9" s="1"/>
      <c r="D9" s="1"/>
    </row>
    <row r="10" spans="2:23" x14ac:dyDescent="0.2">
      <c r="C10" s="1"/>
    </row>
    <row r="11" spans="2:23" ht="20.25" x14ac:dyDescent="0.2">
      <c r="C11" s="1"/>
      <c r="J11" s="81"/>
      <c r="K11" s="81"/>
      <c r="L11" s="81"/>
      <c r="M11" s="81"/>
      <c r="N11" s="81"/>
      <c r="O11" s="81"/>
      <c r="P11" s="81"/>
    </row>
    <row r="12" spans="2:23" ht="23.25" x14ac:dyDescent="0.2">
      <c r="J12" s="82"/>
      <c r="K12" s="82"/>
      <c r="L12" s="82"/>
      <c r="M12" s="82"/>
      <c r="N12" s="82"/>
      <c r="O12" s="82"/>
      <c r="P12" s="82"/>
    </row>
    <row r="13" spans="2:23" s="22" customFormat="1" ht="30" x14ac:dyDescent="0.4">
      <c r="B13" s="21"/>
      <c r="H13" s="21"/>
      <c r="I13" s="21"/>
      <c r="J13" s="83"/>
      <c r="K13" s="83"/>
      <c r="L13" s="83"/>
      <c r="M13" s="83"/>
      <c r="N13" s="83"/>
      <c r="O13" s="83"/>
      <c r="P13" s="83"/>
      <c r="Q13" s="21"/>
      <c r="R13" s="21"/>
      <c r="S13" s="21"/>
      <c r="T13" s="21"/>
      <c r="U13" s="21"/>
      <c r="V13" s="21"/>
      <c r="W13" s="21"/>
    </row>
    <row r="14" spans="2:23" s="22" customFormat="1" ht="30" x14ac:dyDescent="0.4">
      <c r="B14" s="84" t="s">
        <v>68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s="22" customFormat="1" ht="30" x14ac:dyDescent="0.4">
      <c r="B15" s="84" t="s">
        <v>131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</row>
    <row r="16" spans="2:23" s="22" customFormat="1" ht="30.75" thickBot="1" x14ac:dyDescent="0.45">
      <c r="B16" s="21"/>
      <c r="H16" s="21"/>
      <c r="I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2:23" s="22" customFormat="1" ht="30.75" thickBot="1" x14ac:dyDescent="0.45">
      <c r="B17" s="80" t="s">
        <v>0</v>
      </c>
      <c r="C17" s="85" t="s">
        <v>1</v>
      </c>
      <c r="D17" s="73" t="s">
        <v>10</v>
      </c>
      <c r="E17" s="73" t="s">
        <v>11</v>
      </c>
      <c r="F17" s="23"/>
      <c r="G17" s="73" t="s">
        <v>12</v>
      </c>
      <c r="H17" s="86" t="s">
        <v>2</v>
      </c>
      <c r="I17" s="86"/>
      <c r="J17" s="87" t="s">
        <v>3</v>
      </c>
      <c r="K17" s="87" t="s">
        <v>4</v>
      </c>
      <c r="L17" s="70" t="s">
        <v>5</v>
      </c>
      <c r="M17" s="90" t="s">
        <v>6</v>
      </c>
      <c r="N17" s="90"/>
      <c r="O17" s="90"/>
      <c r="P17" s="90"/>
      <c r="Q17" s="90"/>
      <c r="R17" s="90"/>
      <c r="S17" s="90"/>
      <c r="T17" s="70" t="s">
        <v>7</v>
      </c>
      <c r="U17" s="70"/>
      <c r="V17" s="70" t="s">
        <v>8</v>
      </c>
      <c r="W17" s="88" t="s">
        <v>9</v>
      </c>
    </row>
    <row r="18" spans="2:23" s="22" customFormat="1" ht="55.5" customHeight="1" thickBot="1" x14ac:dyDescent="0.45">
      <c r="B18" s="80"/>
      <c r="C18" s="85"/>
      <c r="D18" s="74"/>
      <c r="E18" s="74"/>
      <c r="F18" s="24" t="s">
        <v>64</v>
      </c>
      <c r="G18" s="74"/>
      <c r="H18" s="86"/>
      <c r="I18" s="86"/>
      <c r="J18" s="87"/>
      <c r="K18" s="87"/>
      <c r="L18" s="70"/>
      <c r="M18" s="70" t="s">
        <v>13</v>
      </c>
      <c r="N18" s="70"/>
      <c r="O18" s="70" t="s">
        <v>14</v>
      </c>
      <c r="P18" s="70" t="s">
        <v>15</v>
      </c>
      <c r="Q18" s="70"/>
      <c r="R18" s="70" t="s">
        <v>16</v>
      </c>
      <c r="S18" s="70" t="s">
        <v>17</v>
      </c>
      <c r="T18" s="70" t="s">
        <v>18</v>
      </c>
      <c r="U18" s="70" t="s">
        <v>19</v>
      </c>
      <c r="V18" s="70"/>
      <c r="W18" s="89"/>
    </row>
    <row r="19" spans="2:23" s="22" customFormat="1" ht="38.25" customHeight="1" thickBot="1" x14ac:dyDescent="0.45">
      <c r="B19" s="80"/>
      <c r="C19" s="85"/>
      <c r="D19" s="75"/>
      <c r="E19" s="75"/>
      <c r="F19" s="25" t="s">
        <v>65</v>
      </c>
      <c r="G19" s="75"/>
      <c r="H19" s="26" t="s">
        <v>20</v>
      </c>
      <c r="I19" s="26" t="s">
        <v>21</v>
      </c>
      <c r="J19" s="87"/>
      <c r="K19" s="87"/>
      <c r="L19" s="70"/>
      <c r="M19" s="27" t="s">
        <v>22</v>
      </c>
      <c r="N19" s="27" t="s">
        <v>23</v>
      </c>
      <c r="O19" s="70"/>
      <c r="P19" s="27" t="s">
        <v>24</v>
      </c>
      <c r="Q19" s="27" t="s">
        <v>25</v>
      </c>
      <c r="R19" s="70"/>
      <c r="S19" s="70"/>
      <c r="T19" s="70"/>
      <c r="U19" s="70"/>
      <c r="V19" s="70"/>
      <c r="W19" s="89"/>
    </row>
    <row r="20" spans="2:23" s="21" customFormat="1" ht="72" customHeight="1" thickBot="1" x14ac:dyDescent="0.45">
      <c r="B20" s="28" t="s">
        <v>96</v>
      </c>
      <c r="C20" s="29" t="s">
        <v>29</v>
      </c>
      <c r="D20" s="30" t="s">
        <v>30</v>
      </c>
      <c r="E20" s="30" t="s">
        <v>31</v>
      </c>
      <c r="F20" s="31" t="s">
        <v>66</v>
      </c>
      <c r="G20" s="28" t="s">
        <v>44</v>
      </c>
      <c r="H20" s="32">
        <v>44713</v>
      </c>
      <c r="I20" s="33">
        <v>44896</v>
      </c>
      <c r="J20" s="34">
        <v>100000</v>
      </c>
      <c r="K20" s="35">
        <v>11708.59</v>
      </c>
      <c r="L20" s="35">
        <v>25</v>
      </c>
      <c r="M20" s="35">
        <f>ROUNDUP(J20*2.87%,2)</f>
        <v>2870</v>
      </c>
      <c r="N20" s="35">
        <f>+J20*7.1%</f>
        <v>7099.9999999999991</v>
      </c>
      <c r="O20" s="35">
        <v>897.7</v>
      </c>
      <c r="P20" s="35">
        <f>+J20*3.04%</f>
        <v>3040</v>
      </c>
      <c r="Q20" s="35">
        <v>7090</v>
      </c>
      <c r="R20" s="35">
        <v>1587.38</v>
      </c>
      <c r="S20" s="35">
        <f>+K20+L20+M20+N20+O20+P20+Q20+R20</f>
        <v>34318.67</v>
      </c>
      <c r="T20" s="35">
        <f>ROUNDUP(K20+L20+M20+P20+R20,2)</f>
        <v>19230.97</v>
      </c>
      <c r="U20" s="35">
        <f>+N20+O20+Q20</f>
        <v>15087.699999999999</v>
      </c>
      <c r="V20" s="36">
        <f>+J20-T20</f>
        <v>80769.03</v>
      </c>
      <c r="W20" s="54">
        <v>112</v>
      </c>
    </row>
    <row r="21" spans="2:23" s="21" customFormat="1" ht="72" customHeight="1" thickBot="1" x14ac:dyDescent="0.45">
      <c r="B21" s="28" t="s">
        <v>97</v>
      </c>
      <c r="C21" s="29" t="s">
        <v>32</v>
      </c>
      <c r="D21" s="30" t="s">
        <v>62</v>
      </c>
      <c r="E21" s="30" t="s">
        <v>63</v>
      </c>
      <c r="F21" s="31" t="s">
        <v>66</v>
      </c>
      <c r="G21" s="28" t="s">
        <v>44</v>
      </c>
      <c r="H21" s="32">
        <v>44713</v>
      </c>
      <c r="I21" s="33">
        <v>44896</v>
      </c>
      <c r="J21" s="34">
        <v>80000</v>
      </c>
      <c r="K21" s="35">
        <v>7400.94</v>
      </c>
      <c r="L21" s="35">
        <v>25</v>
      </c>
      <c r="M21" s="35">
        <f>ROUNDUP(J21*2.87%,2)</f>
        <v>2296</v>
      </c>
      <c r="N21" s="35">
        <f>+J21*7.1%</f>
        <v>5679.9999999999991</v>
      </c>
      <c r="O21" s="35">
        <v>897.7</v>
      </c>
      <c r="P21" s="35">
        <f>+J21*3.04%</f>
        <v>2432</v>
      </c>
      <c r="Q21" s="35">
        <v>5680</v>
      </c>
      <c r="R21" s="35">
        <v>0</v>
      </c>
      <c r="S21" s="35">
        <f>+K21+L21+M21+N21+O21+P21+Q21+R21</f>
        <v>24411.64</v>
      </c>
      <c r="T21" s="35">
        <f>ROUNDUP(K21+L21+M21+P21+R21,2)</f>
        <v>12153.94</v>
      </c>
      <c r="U21" s="35">
        <f>+N21+O21+Q21</f>
        <v>12257.699999999999</v>
      </c>
      <c r="V21" s="36">
        <f>+J21-T21</f>
        <v>67846.06</v>
      </c>
      <c r="W21" s="54">
        <v>112</v>
      </c>
    </row>
    <row r="22" spans="2:23" s="39" customFormat="1" ht="60.95" customHeight="1" thickBot="1" x14ac:dyDescent="0.45">
      <c r="B22" s="28" t="s">
        <v>98</v>
      </c>
      <c r="C22" s="29" t="s">
        <v>28</v>
      </c>
      <c r="D22" s="30" t="s">
        <v>26</v>
      </c>
      <c r="E22" s="29" t="s">
        <v>27</v>
      </c>
      <c r="F22" s="37" t="s">
        <v>66</v>
      </c>
      <c r="G22" s="28" t="s">
        <v>44</v>
      </c>
      <c r="H22" s="32">
        <v>44713</v>
      </c>
      <c r="I22" s="33">
        <v>44896</v>
      </c>
      <c r="J22" s="34">
        <v>30000</v>
      </c>
      <c r="K22" s="35">
        <v>0</v>
      </c>
      <c r="L22" s="35">
        <v>25</v>
      </c>
      <c r="M22" s="35">
        <f t="shared" ref="M22:M25" si="0">ROUNDUP(J22*2.87%,2)</f>
        <v>861</v>
      </c>
      <c r="N22" s="35">
        <f>+J22*7.1%</f>
        <v>2130</v>
      </c>
      <c r="O22" s="35">
        <f t="shared" ref="O22:O25" si="1">+J22*1.2%</f>
        <v>360</v>
      </c>
      <c r="P22" s="35">
        <f t="shared" ref="P22:P25" si="2">+J22*3.04%</f>
        <v>912</v>
      </c>
      <c r="Q22" s="35">
        <f>ROUNDUP(J22*7.09%,2)</f>
        <v>2127</v>
      </c>
      <c r="R22" s="35">
        <v>0</v>
      </c>
      <c r="S22" s="35">
        <f t="shared" ref="S22:S25" si="3">+K22+L22+M22+N22+O22+P22+Q22+R22</f>
        <v>6415</v>
      </c>
      <c r="T22" s="35">
        <f t="shared" ref="T22:T25" si="4">ROUNDUP(K22+L22+M22+P22+R22,2)</f>
        <v>1798</v>
      </c>
      <c r="U22" s="35">
        <f t="shared" ref="U22:U31" si="5">+N22+O22+Q22</f>
        <v>4617</v>
      </c>
      <c r="V22" s="36">
        <f t="shared" ref="V22:V25" si="6">+J22-T22</f>
        <v>28202</v>
      </c>
      <c r="W22" s="38">
        <v>112</v>
      </c>
    </row>
    <row r="23" spans="2:23" s="39" customFormat="1" ht="60.95" customHeight="1" thickBot="1" x14ac:dyDescent="0.45">
      <c r="B23" s="28" t="s">
        <v>99</v>
      </c>
      <c r="C23" s="29" t="s">
        <v>33</v>
      </c>
      <c r="D23" s="30" t="s">
        <v>34</v>
      </c>
      <c r="E23" s="30" t="s">
        <v>35</v>
      </c>
      <c r="F23" s="31" t="s">
        <v>67</v>
      </c>
      <c r="G23" s="28" t="s">
        <v>44</v>
      </c>
      <c r="H23" s="32">
        <v>44713</v>
      </c>
      <c r="I23" s="33">
        <v>44896</v>
      </c>
      <c r="J23" s="34">
        <v>35000</v>
      </c>
      <c r="K23" s="35">
        <v>0</v>
      </c>
      <c r="L23" s="35">
        <v>25</v>
      </c>
      <c r="M23" s="35">
        <f t="shared" si="0"/>
        <v>1004.5</v>
      </c>
      <c r="N23" s="35">
        <f>+J23*7.1%</f>
        <v>2485</v>
      </c>
      <c r="O23" s="35">
        <f t="shared" si="1"/>
        <v>420</v>
      </c>
      <c r="P23" s="35">
        <f t="shared" si="2"/>
        <v>1064</v>
      </c>
      <c r="Q23" s="35">
        <f t="shared" ref="Q22:Q25" si="7">ROUNDUP(J23*7.09%,2)</f>
        <v>2481.5</v>
      </c>
      <c r="R23" s="35">
        <v>1587.38</v>
      </c>
      <c r="S23" s="35">
        <f t="shared" si="3"/>
        <v>9067.380000000001</v>
      </c>
      <c r="T23" s="35">
        <f t="shared" si="4"/>
        <v>3680.88</v>
      </c>
      <c r="U23" s="35">
        <f t="shared" si="5"/>
        <v>5386.5</v>
      </c>
      <c r="V23" s="36">
        <f t="shared" si="6"/>
        <v>31319.119999999999</v>
      </c>
      <c r="W23" s="55">
        <v>112</v>
      </c>
    </row>
    <row r="24" spans="2:23" s="39" customFormat="1" ht="60.95" customHeight="1" thickBot="1" x14ac:dyDescent="0.45">
      <c r="B24" s="28" t="s">
        <v>100</v>
      </c>
      <c r="C24" s="29" t="s">
        <v>38</v>
      </c>
      <c r="D24" s="30" t="s">
        <v>39</v>
      </c>
      <c r="E24" s="30" t="s">
        <v>40</v>
      </c>
      <c r="F24" s="31" t="s">
        <v>66</v>
      </c>
      <c r="G24" s="28" t="s">
        <v>44</v>
      </c>
      <c r="H24" s="32">
        <v>44743</v>
      </c>
      <c r="I24" s="33">
        <v>44927</v>
      </c>
      <c r="J24" s="34">
        <v>40000</v>
      </c>
      <c r="K24" s="35">
        <v>442.65</v>
      </c>
      <c r="L24" s="35">
        <v>25</v>
      </c>
      <c r="M24" s="35">
        <f t="shared" si="0"/>
        <v>1148</v>
      </c>
      <c r="N24" s="35">
        <f t="shared" ref="N24:N25" si="8">+J24*7.1%</f>
        <v>2839.9999999999995</v>
      </c>
      <c r="O24" s="35">
        <f t="shared" si="1"/>
        <v>480</v>
      </c>
      <c r="P24" s="35">
        <f t="shared" si="2"/>
        <v>1216</v>
      </c>
      <c r="Q24" s="35">
        <f t="shared" si="7"/>
        <v>2836</v>
      </c>
      <c r="R24" s="35">
        <v>0</v>
      </c>
      <c r="S24" s="35">
        <f t="shared" si="3"/>
        <v>8987.65</v>
      </c>
      <c r="T24" s="35">
        <f t="shared" si="4"/>
        <v>2831.65</v>
      </c>
      <c r="U24" s="35">
        <f t="shared" si="5"/>
        <v>6156</v>
      </c>
      <c r="V24" s="36">
        <f t="shared" si="6"/>
        <v>37168.35</v>
      </c>
      <c r="W24" s="28">
        <v>112</v>
      </c>
    </row>
    <row r="25" spans="2:23" s="39" customFormat="1" ht="60.95" customHeight="1" thickBot="1" x14ac:dyDescent="0.45">
      <c r="B25" s="28" t="s">
        <v>101</v>
      </c>
      <c r="C25" s="29" t="s">
        <v>41</v>
      </c>
      <c r="D25" s="30" t="s">
        <v>42</v>
      </c>
      <c r="E25" s="30" t="s">
        <v>43</v>
      </c>
      <c r="F25" s="31" t="s">
        <v>66</v>
      </c>
      <c r="G25" s="28" t="s">
        <v>44</v>
      </c>
      <c r="H25" s="32">
        <v>44743</v>
      </c>
      <c r="I25" s="33">
        <v>44927</v>
      </c>
      <c r="J25" s="34">
        <v>31500</v>
      </c>
      <c r="K25" s="35">
        <v>0</v>
      </c>
      <c r="L25" s="35">
        <v>25</v>
      </c>
      <c r="M25" s="35">
        <f t="shared" si="0"/>
        <v>904.05</v>
      </c>
      <c r="N25" s="35">
        <f t="shared" si="8"/>
        <v>2236.5</v>
      </c>
      <c r="O25" s="35">
        <f t="shared" si="1"/>
        <v>378</v>
      </c>
      <c r="P25" s="35">
        <f t="shared" si="2"/>
        <v>957.6</v>
      </c>
      <c r="Q25" s="35">
        <f t="shared" si="7"/>
        <v>2233.35</v>
      </c>
      <c r="R25" s="35">
        <v>0</v>
      </c>
      <c r="S25" s="35">
        <f t="shared" si="3"/>
        <v>6734.5</v>
      </c>
      <c r="T25" s="35">
        <f t="shared" si="4"/>
        <v>1886.65</v>
      </c>
      <c r="U25" s="35">
        <f t="shared" si="5"/>
        <v>4847.8500000000004</v>
      </c>
      <c r="V25" s="36">
        <f t="shared" si="6"/>
        <v>29613.35</v>
      </c>
      <c r="W25" s="28">
        <v>112</v>
      </c>
    </row>
    <row r="26" spans="2:23" s="39" customFormat="1" ht="60.95" customHeight="1" thickBot="1" x14ac:dyDescent="0.45">
      <c r="B26" s="28" t="s">
        <v>45</v>
      </c>
      <c r="C26" s="29" t="s">
        <v>51</v>
      </c>
      <c r="D26" s="39" t="s">
        <v>26</v>
      </c>
      <c r="E26" s="30" t="s">
        <v>52</v>
      </c>
      <c r="F26" s="31" t="s">
        <v>66</v>
      </c>
      <c r="G26" s="28" t="s">
        <v>44</v>
      </c>
      <c r="H26" s="33">
        <v>44774</v>
      </c>
      <c r="I26" s="33">
        <v>44958</v>
      </c>
      <c r="J26" s="34">
        <v>25000</v>
      </c>
      <c r="K26" s="35">
        <v>0</v>
      </c>
      <c r="L26" s="35">
        <v>25</v>
      </c>
      <c r="M26" s="35">
        <f t="shared" ref="M26" si="9">ROUNDUP(J26*2.87%,2)</f>
        <v>717.5</v>
      </c>
      <c r="N26" s="35">
        <f t="shared" ref="N26" si="10">+J26*7.1%</f>
        <v>1774.9999999999998</v>
      </c>
      <c r="O26" s="35">
        <f t="shared" ref="O26" si="11">+J26*1.2%</f>
        <v>300</v>
      </c>
      <c r="P26" s="35">
        <f t="shared" ref="P26:P31" si="12">+J26*3.04%</f>
        <v>760</v>
      </c>
      <c r="Q26" s="35">
        <f t="shared" ref="Q26" si="13">ROUNDUP(J26*7.09%,2)</f>
        <v>1772.5</v>
      </c>
      <c r="R26" s="35">
        <v>0</v>
      </c>
      <c r="S26" s="35">
        <f t="shared" ref="S26" si="14">+K26+L26+M26+N26+O26+P26+Q26+R26</f>
        <v>5350</v>
      </c>
      <c r="T26" s="35">
        <f t="shared" ref="T26" si="15">ROUNDUP(K26+L26+M26+P26+R26,2)</f>
        <v>1502.5</v>
      </c>
      <c r="U26" s="35">
        <f t="shared" si="5"/>
        <v>3847.5</v>
      </c>
      <c r="V26" s="36">
        <f t="shared" ref="V26:V31" si="16">+J26-T26</f>
        <v>23497.5</v>
      </c>
      <c r="W26" s="28">
        <v>112</v>
      </c>
    </row>
    <row r="27" spans="2:23" s="39" customFormat="1" ht="60.95" customHeight="1" thickBot="1" x14ac:dyDescent="0.45">
      <c r="B27" s="28" t="s">
        <v>46</v>
      </c>
      <c r="C27" s="29" t="s">
        <v>53</v>
      </c>
      <c r="D27" s="30" t="s">
        <v>26</v>
      </c>
      <c r="E27" s="30" t="s">
        <v>52</v>
      </c>
      <c r="F27" s="31" t="s">
        <v>66</v>
      </c>
      <c r="G27" s="28" t="s">
        <v>44</v>
      </c>
      <c r="H27" s="33">
        <v>44774</v>
      </c>
      <c r="I27" s="33">
        <v>44958</v>
      </c>
      <c r="J27" s="34">
        <v>25000</v>
      </c>
      <c r="K27" s="35">
        <v>0</v>
      </c>
      <c r="L27" s="35">
        <v>25</v>
      </c>
      <c r="M27" s="35">
        <f t="shared" ref="M27:M31" si="17">ROUNDUP(J27*2.87%,2)</f>
        <v>717.5</v>
      </c>
      <c r="N27" s="35">
        <f t="shared" ref="N27:N31" si="18">+J27*7.1%</f>
        <v>1774.9999999999998</v>
      </c>
      <c r="O27" s="35">
        <f t="shared" ref="O27:O31" si="19">+J27*1.2%</f>
        <v>300</v>
      </c>
      <c r="P27" s="35">
        <f t="shared" si="12"/>
        <v>760</v>
      </c>
      <c r="Q27" s="35">
        <f t="shared" ref="Q27:Q31" si="20">ROUNDUP(J27*7.09%,2)</f>
        <v>1772.5</v>
      </c>
      <c r="R27" s="35">
        <v>0</v>
      </c>
      <c r="S27" s="35">
        <f t="shared" ref="S27:S31" si="21">+K27+L27+M27+N27+O27+P27+Q27+R27</f>
        <v>5350</v>
      </c>
      <c r="T27" s="35">
        <f t="shared" ref="T27:T31" si="22">ROUNDUP(K27+L27+M27+P27+R27,2)</f>
        <v>1502.5</v>
      </c>
      <c r="U27" s="35">
        <f t="shared" si="5"/>
        <v>3847.5</v>
      </c>
      <c r="V27" s="36">
        <f t="shared" si="16"/>
        <v>23497.5</v>
      </c>
      <c r="W27" s="28">
        <v>112</v>
      </c>
    </row>
    <row r="28" spans="2:23" s="39" customFormat="1" ht="60.75" customHeight="1" thickBot="1" x14ac:dyDescent="0.45">
      <c r="B28" s="28" t="s">
        <v>47</v>
      </c>
      <c r="C28" s="29" t="s">
        <v>54</v>
      </c>
      <c r="D28" s="30" t="s">
        <v>55</v>
      </c>
      <c r="E28" s="30" t="s">
        <v>56</v>
      </c>
      <c r="F28" s="31" t="s">
        <v>66</v>
      </c>
      <c r="G28" s="28" t="s">
        <v>44</v>
      </c>
      <c r="H28" s="33">
        <v>44774</v>
      </c>
      <c r="I28" s="33">
        <v>44958</v>
      </c>
      <c r="J28" s="34">
        <v>35000</v>
      </c>
      <c r="K28" s="35">
        <v>0</v>
      </c>
      <c r="L28" s="35">
        <v>25</v>
      </c>
      <c r="M28" s="35">
        <f t="shared" si="17"/>
        <v>1004.5</v>
      </c>
      <c r="N28" s="35">
        <f t="shared" si="18"/>
        <v>2485</v>
      </c>
      <c r="O28" s="35">
        <f t="shared" si="19"/>
        <v>420</v>
      </c>
      <c r="P28" s="35">
        <f t="shared" si="12"/>
        <v>1064</v>
      </c>
      <c r="Q28" s="35">
        <f t="shared" si="20"/>
        <v>2481.5</v>
      </c>
      <c r="R28" s="35">
        <v>0</v>
      </c>
      <c r="S28" s="35">
        <f t="shared" si="21"/>
        <v>7480</v>
      </c>
      <c r="T28" s="35">
        <f t="shared" si="22"/>
        <v>2093.5</v>
      </c>
      <c r="U28" s="35">
        <f t="shared" si="5"/>
        <v>5386.5</v>
      </c>
      <c r="V28" s="36">
        <f t="shared" si="16"/>
        <v>32906.5</v>
      </c>
      <c r="W28" s="28">
        <v>112</v>
      </c>
    </row>
    <row r="29" spans="2:23" s="39" customFormat="1" ht="60.95" customHeight="1" thickBot="1" x14ac:dyDescent="0.45">
      <c r="B29" s="28" t="s">
        <v>48</v>
      </c>
      <c r="C29" s="29" t="s">
        <v>57</v>
      </c>
      <c r="D29" s="30" t="s">
        <v>58</v>
      </c>
      <c r="E29" s="30" t="s">
        <v>59</v>
      </c>
      <c r="F29" s="31" t="s">
        <v>66</v>
      </c>
      <c r="G29" s="28" t="s">
        <v>44</v>
      </c>
      <c r="H29" s="33">
        <v>44774</v>
      </c>
      <c r="I29" s="33">
        <v>44958</v>
      </c>
      <c r="J29" s="34">
        <v>26250</v>
      </c>
      <c r="K29" s="35">
        <v>0</v>
      </c>
      <c r="L29" s="35">
        <v>25</v>
      </c>
      <c r="M29" s="35">
        <f t="shared" si="17"/>
        <v>753.38</v>
      </c>
      <c r="N29" s="35">
        <f t="shared" si="18"/>
        <v>1863.7499999999998</v>
      </c>
      <c r="O29" s="35">
        <f t="shared" si="19"/>
        <v>315</v>
      </c>
      <c r="P29" s="35">
        <f t="shared" si="12"/>
        <v>798</v>
      </c>
      <c r="Q29" s="35">
        <f t="shared" si="20"/>
        <v>1861.1299999999999</v>
      </c>
      <c r="R29" s="35">
        <v>0</v>
      </c>
      <c r="S29" s="35">
        <f t="shared" si="21"/>
        <v>5616.2599999999993</v>
      </c>
      <c r="T29" s="35">
        <f t="shared" si="22"/>
        <v>1576.38</v>
      </c>
      <c r="U29" s="35">
        <f t="shared" si="5"/>
        <v>4039.88</v>
      </c>
      <c r="V29" s="36">
        <f t="shared" si="16"/>
        <v>24673.62</v>
      </c>
      <c r="W29" s="28">
        <v>112</v>
      </c>
    </row>
    <row r="30" spans="2:23" s="39" customFormat="1" ht="60.95" customHeight="1" thickBot="1" x14ac:dyDescent="0.45">
      <c r="B30" s="28" t="s">
        <v>49</v>
      </c>
      <c r="C30" s="29" t="s">
        <v>60</v>
      </c>
      <c r="D30" s="30" t="s">
        <v>26</v>
      </c>
      <c r="E30" s="30" t="s">
        <v>52</v>
      </c>
      <c r="F30" s="31" t="s">
        <v>66</v>
      </c>
      <c r="G30" s="28" t="s">
        <v>44</v>
      </c>
      <c r="H30" s="33">
        <v>44774</v>
      </c>
      <c r="I30" s="33">
        <v>44958</v>
      </c>
      <c r="J30" s="34">
        <v>35000</v>
      </c>
      <c r="K30" s="35">
        <v>0</v>
      </c>
      <c r="L30" s="35">
        <v>25</v>
      </c>
      <c r="M30" s="35">
        <f t="shared" si="17"/>
        <v>1004.5</v>
      </c>
      <c r="N30" s="35">
        <f t="shared" si="18"/>
        <v>2485</v>
      </c>
      <c r="O30" s="35">
        <f t="shared" si="19"/>
        <v>420</v>
      </c>
      <c r="P30" s="35">
        <f t="shared" si="12"/>
        <v>1064</v>
      </c>
      <c r="Q30" s="35">
        <f t="shared" si="20"/>
        <v>2481.5</v>
      </c>
      <c r="R30" s="35">
        <v>0</v>
      </c>
      <c r="S30" s="35">
        <f t="shared" si="21"/>
        <v>7480</v>
      </c>
      <c r="T30" s="35">
        <f t="shared" si="22"/>
        <v>2093.5</v>
      </c>
      <c r="U30" s="35">
        <f t="shared" si="5"/>
        <v>5386.5</v>
      </c>
      <c r="V30" s="36">
        <f t="shared" si="16"/>
        <v>32906.5</v>
      </c>
      <c r="W30" s="28">
        <v>112</v>
      </c>
    </row>
    <row r="31" spans="2:23" s="39" customFormat="1" ht="60.95" customHeight="1" thickBot="1" x14ac:dyDescent="0.45">
      <c r="B31" s="28" t="s">
        <v>50</v>
      </c>
      <c r="C31" s="29" t="s">
        <v>61</v>
      </c>
      <c r="D31" s="30" t="s">
        <v>26</v>
      </c>
      <c r="E31" s="30" t="s">
        <v>52</v>
      </c>
      <c r="F31" s="31" t="s">
        <v>66</v>
      </c>
      <c r="G31" s="28" t="s">
        <v>44</v>
      </c>
      <c r="H31" s="33">
        <v>44774</v>
      </c>
      <c r="I31" s="33">
        <v>44958</v>
      </c>
      <c r="J31" s="34">
        <v>16500</v>
      </c>
      <c r="K31" s="35">
        <v>0</v>
      </c>
      <c r="L31" s="35">
        <v>25</v>
      </c>
      <c r="M31" s="35">
        <f t="shared" si="17"/>
        <v>473.55</v>
      </c>
      <c r="N31" s="35">
        <f t="shared" si="18"/>
        <v>1171.5</v>
      </c>
      <c r="O31" s="35">
        <f t="shared" si="19"/>
        <v>198</v>
      </c>
      <c r="P31" s="35">
        <f t="shared" si="12"/>
        <v>501.6</v>
      </c>
      <c r="Q31" s="35">
        <f t="shared" si="20"/>
        <v>1169.8499999999999</v>
      </c>
      <c r="R31" s="35">
        <v>0</v>
      </c>
      <c r="S31" s="35">
        <f t="shared" si="21"/>
        <v>3539.5</v>
      </c>
      <c r="T31" s="35">
        <f t="shared" si="22"/>
        <v>1000.15</v>
      </c>
      <c r="U31" s="35">
        <f t="shared" si="5"/>
        <v>2539.35</v>
      </c>
      <c r="V31" s="36">
        <f t="shared" si="16"/>
        <v>15499.85</v>
      </c>
      <c r="W31" s="28">
        <v>112</v>
      </c>
    </row>
    <row r="32" spans="2:23" s="39" customFormat="1" ht="60.95" customHeight="1" thickBot="1" x14ac:dyDescent="0.45">
      <c r="B32" s="28" t="s">
        <v>69</v>
      </c>
      <c r="C32" s="40" t="s">
        <v>70</v>
      </c>
      <c r="D32" s="30" t="s">
        <v>71</v>
      </c>
      <c r="E32" s="30" t="s">
        <v>72</v>
      </c>
      <c r="F32" s="31" t="s">
        <v>67</v>
      </c>
      <c r="G32" s="28" t="s">
        <v>44</v>
      </c>
      <c r="H32" s="32">
        <v>44621</v>
      </c>
      <c r="I32" s="33">
        <v>44805</v>
      </c>
      <c r="J32" s="34">
        <v>40000</v>
      </c>
      <c r="K32" s="35">
        <v>442.65</v>
      </c>
      <c r="L32" s="35">
        <v>25</v>
      </c>
      <c r="M32" s="35">
        <f t="shared" ref="M32:M39" si="23">ROUNDUP(J32*2.87%,2)</f>
        <v>1148</v>
      </c>
      <c r="N32" s="35">
        <f t="shared" ref="N32:N39" si="24">+J32*7.1%</f>
        <v>2839.9999999999995</v>
      </c>
      <c r="O32" s="35">
        <f t="shared" ref="O32:O39" si="25">+J32*1.2%</f>
        <v>480</v>
      </c>
      <c r="P32" s="35">
        <f t="shared" ref="P32:P39" si="26">+J32*3.04%</f>
        <v>1216</v>
      </c>
      <c r="Q32" s="35">
        <f t="shared" ref="Q32:Q39" si="27">ROUNDUP(J32*7.09%,2)</f>
        <v>2836</v>
      </c>
      <c r="R32" s="35">
        <v>0</v>
      </c>
      <c r="S32" s="35">
        <f t="shared" ref="S32:S39" si="28">+K32+L32+M32+N32+O32+P32+Q32+R32</f>
        <v>8987.65</v>
      </c>
      <c r="T32" s="35">
        <f t="shared" ref="T32:T37" si="29">ROUNDUP(K32+L32+M32+P32+R32,2)</f>
        <v>2831.65</v>
      </c>
      <c r="U32" s="35">
        <f t="shared" ref="U32:U37" si="30">+N32+O32+Q32</f>
        <v>6156</v>
      </c>
      <c r="V32" s="36">
        <f t="shared" ref="V32:V37" si="31">+J32-T32</f>
        <v>37168.35</v>
      </c>
      <c r="W32" s="28">
        <v>112</v>
      </c>
    </row>
    <row r="33" spans="2:23" s="39" customFormat="1" ht="60.95" customHeight="1" thickBot="1" x14ac:dyDescent="0.45">
      <c r="B33" s="28" t="s">
        <v>73</v>
      </c>
      <c r="C33" s="40" t="s">
        <v>74</v>
      </c>
      <c r="D33" s="30" t="s">
        <v>75</v>
      </c>
      <c r="E33" s="30" t="s">
        <v>76</v>
      </c>
      <c r="F33" s="31" t="s">
        <v>66</v>
      </c>
      <c r="G33" s="28" t="s">
        <v>44</v>
      </c>
      <c r="H33" s="32">
        <v>44621</v>
      </c>
      <c r="I33" s="33">
        <v>44805</v>
      </c>
      <c r="J33" s="34">
        <v>25000</v>
      </c>
      <c r="K33" s="35">
        <v>0</v>
      </c>
      <c r="L33" s="35">
        <v>25</v>
      </c>
      <c r="M33" s="35">
        <f t="shared" si="23"/>
        <v>717.5</v>
      </c>
      <c r="N33" s="35">
        <f>+J33*7.1%</f>
        <v>1774.9999999999998</v>
      </c>
      <c r="O33" s="35">
        <f t="shared" si="25"/>
        <v>300</v>
      </c>
      <c r="P33" s="35">
        <f t="shared" si="26"/>
        <v>760</v>
      </c>
      <c r="Q33" s="35">
        <f t="shared" si="27"/>
        <v>1772.5</v>
      </c>
      <c r="R33" s="35">
        <v>0</v>
      </c>
      <c r="S33" s="35">
        <f t="shared" si="28"/>
        <v>5350</v>
      </c>
      <c r="T33" s="35">
        <f t="shared" si="29"/>
        <v>1502.5</v>
      </c>
      <c r="U33" s="35">
        <f t="shared" si="30"/>
        <v>3847.5</v>
      </c>
      <c r="V33" s="36">
        <f t="shared" si="31"/>
        <v>23497.5</v>
      </c>
      <c r="W33" s="28">
        <v>112</v>
      </c>
    </row>
    <row r="34" spans="2:23" s="39" customFormat="1" ht="60.95" customHeight="1" thickBot="1" x14ac:dyDescent="0.45">
      <c r="B34" s="28" t="s">
        <v>77</v>
      </c>
      <c r="C34" s="40" t="s">
        <v>78</v>
      </c>
      <c r="D34" s="30" t="s">
        <v>75</v>
      </c>
      <c r="E34" s="29" t="s">
        <v>79</v>
      </c>
      <c r="F34" s="31" t="s">
        <v>66</v>
      </c>
      <c r="G34" s="28" t="s">
        <v>44</v>
      </c>
      <c r="H34" s="32">
        <v>44621</v>
      </c>
      <c r="I34" s="33">
        <v>44805</v>
      </c>
      <c r="J34" s="34">
        <v>30000</v>
      </c>
      <c r="K34" s="35">
        <v>0</v>
      </c>
      <c r="L34" s="35">
        <v>25</v>
      </c>
      <c r="M34" s="35">
        <f t="shared" si="23"/>
        <v>861</v>
      </c>
      <c r="N34" s="35">
        <f t="shared" si="24"/>
        <v>2130</v>
      </c>
      <c r="O34" s="35">
        <f t="shared" si="25"/>
        <v>360</v>
      </c>
      <c r="P34" s="35">
        <f t="shared" si="26"/>
        <v>912</v>
      </c>
      <c r="Q34" s="35">
        <f t="shared" si="27"/>
        <v>2127</v>
      </c>
      <c r="R34" s="35">
        <v>0</v>
      </c>
      <c r="S34" s="35">
        <f t="shared" si="28"/>
        <v>6415</v>
      </c>
      <c r="T34" s="35">
        <f t="shared" si="29"/>
        <v>1798</v>
      </c>
      <c r="U34" s="35">
        <f t="shared" si="30"/>
        <v>4617</v>
      </c>
      <c r="V34" s="36">
        <f t="shared" si="31"/>
        <v>28202</v>
      </c>
      <c r="W34" s="28">
        <v>112</v>
      </c>
    </row>
    <row r="35" spans="2:23" s="39" customFormat="1" ht="60.95" customHeight="1" thickBot="1" x14ac:dyDescent="0.45">
      <c r="B35" s="28" t="s">
        <v>80</v>
      </c>
      <c r="C35" s="40" t="s">
        <v>81</v>
      </c>
      <c r="D35" s="30" t="s">
        <v>55</v>
      </c>
      <c r="E35" s="29" t="s">
        <v>56</v>
      </c>
      <c r="F35" s="31" t="s">
        <v>67</v>
      </c>
      <c r="G35" s="28" t="s">
        <v>44</v>
      </c>
      <c r="H35" s="32">
        <v>44621</v>
      </c>
      <c r="I35" s="33">
        <v>44805</v>
      </c>
      <c r="J35" s="34">
        <v>27000</v>
      </c>
      <c r="K35" s="35">
        <v>0</v>
      </c>
      <c r="L35" s="35">
        <v>25</v>
      </c>
      <c r="M35" s="35">
        <f t="shared" si="23"/>
        <v>774.9</v>
      </c>
      <c r="N35" s="35">
        <f t="shared" si="24"/>
        <v>1916.9999999999998</v>
      </c>
      <c r="O35" s="35">
        <f t="shared" si="25"/>
        <v>324</v>
      </c>
      <c r="P35" s="35">
        <f t="shared" si="26"/>
        <v>820.8</v>
      </c>
      <c r="Q35" s="35">
        <f t="shared" si="27"/>
        <v>1914.3</v>
      </c>
      <c r="R35" s="35">
        <v>0</v>
      </c>
      <c r="S35" s="35">
        <f t="shared" si="28"/>
        <v>5776</v>
      </c>
      <c r="T35" s="35">
        <f t="shared" si="29"/>
        <v>1620.7</v>
      </c>
      <c r="U35" s="35">
        <f t="shared" si="30"/>
        <v>4155.3</v>
      </c>
      <c r="V35" s="36">
        <f t="shared" si="31"/>
        <v>25379.3</v>
      </c>
      <c r="W35" s="28">
        <v>112</v>
      </c>
    </row>
    <row r="36" spans="2:23" s="39" customFormat="1" ht="60.95" customHeight="1" thickBot="1" x14ac:dyDescent="0.45">
      <c r="B36" s="28" t="s">
        <v>82</v>
      </c>
      <c r="C36" s="40" t="s">
        <v>83</v>
      </c>
      <c r="D36" s="30" t="s">
        <v>84</v>
      </c>
      <c r="E36" s="29" t="s">
        <v>125</v>
      </c>
      <c r="F36" s="31" t="s">
        <v>67</v>
      </c>
      <c r="G36" s="28" t="s">
        <v>44</v>
      </c>
      <c r="H36" s="32">
        <v>44621</v>
      </c>
      <c r="I36" s="33">
        <v>44805</v>
      </c>
      <c r="J36" s="34">
        <v>55000</v>
      </c>
      <c r="K36" s="35">
        <v>2559.6799999999998</v>
      </c>
      <c r="L36" s="35">
        <v>25</v>
      </c>
      <c r="M36" s="35">
        <f t="shared" si="23"/>
        <v>1578.5</v>
      </c>
      <c r="N36" s="35">
        <f t="shared" si="24"/>
        <v>3904.9999999999995</v>
      </c>
      <c r="O36" s="35">
        <f t="shared" si="25"/>
        <v>660</v>
      </c>
      <c r="P36" s="35">
        <f t="shared" si="26"/>
        <v>1672</v>
      </c>
      <c r="Q36" s="35">
        <f t="shared" si="27"/>
        <v>3899.5</v>
      </c>
      <c r="R36" s="35">
        <v>3429.2</v>
      </c>
      <c r="S36" s="35">
        <f t="shared" si="28"/>
        <v>17728.88</v>
      </c>
      <c r="T36" s="35">
        <f t="shared" si="29"/>
        <v>9264.3799999999992</v>
      </c>
      <c r="U36" s="35">
        <f t="shared" si="30"/>
        <v>8464.5</v>
      </c>
      <c r="V36" s="36">
        <f t="shared" si="31"/>
        <v>45735.62</v>
      </c>
      <c r="W36" s="28">
        <v>112</v>
      </c>
    </row>
    <row r="37" spans="2:23" s="39" customFormat="1" ht="60.95" customHeight="1" thickBot="1" x14ac:dyDescent="0.45">
      <c r="B37" s="28" t="s">
        <v>85</v>
      </c>
      <c r="C37" s="40" t="s">
        <v>86</v>
      </c>
      <c r="D37" s="30" t="s">
        <v>55</v>
      </c>
      <c r="E37" s="29" t="s">
        <v>56</v>
      </c>
      <c r="F37" s="31" t="s">
        <v>66</v>
      </c>
      <c r="G37" s="28" t="s">
        <v>44</v>
      </c>
      <c r="H37" s="32">
        <v>44621</v>
      </c>
      <c r="I37" s="33">
        <v>44805</v>
      </c>
      <c r="J37" s="34">
        <v>25000</v>
      </c>
      <c r="K37" s="35">
        <v>0</v>
      </c>
      <c r="L37" s="35">
        <v>25</v>
      </c>
      <c r="M37" s="35">
        <f t="shared" ref="M37" si="32">ROUNDUP(J37*2.87%,2)</f>
        <v>717.5</v>
      </c>
      <c r="N37" s="35">
        <f t="shared" ref="N37" si="33">+J37*7.1%</f>
        <v>1774.9999999999998</v>
      </c>
      <c r="O37" s="35">
        <f t="shared" ref="O37" si="34">+J37*1.2%</f>
        <v>300</v>
      </c>
      <c r="P37" s="35">
        <f t="shared" ref="P37" si="35">+J37*3.04%</f>
        <v>760</v>
      </c>
      <c r="Q37" s="35">
        <f t="shared" ref="Q37" si="36">ROUNDUP(J37*7.09%,2)</f>
        <v>1772.5</v>
      </c>
      <c r="R37" s="35">
        <v>0</v>
      </c>
      <c r="S37" s="35">
        <f t="shared" ref="S37" si="37">+K37+L37+M37+N37+O37+P37+Q37+R37</f>
        <v>5350</v>
      </c>
      <c r="T37" s="35">
        <f t="shared" si="29"/>
        <v>1502.5</v>
      </c>
      <c r="U37" s="35">
        <f t="shared" si="30"/>
        <v>3847.5</v>
      </c>
      <c r="V37" s="36">
        <f t="shared" si="31"/>
        <v>23497.5</v>
      </c>
      <c r="W37" s="28">
        <v>112</v>
      </c>
    </row>
    <row r="38" spans="2:23" s="39" customFormat="1" ht="60.95" customHeight="1" thickBot="1" x14ac:dyDescent="0.45">
      <c r="B38" s="28" t="s">
        <v>87</v>
      </c>
      <c r="C38" s="40" t="s">
        <v>88</v>
      </c>
      <c r="D38" s="30" t="s">
        <v>112</v>
      </c>
      <c r="E38" s="30" t="s">
        <v>113</v>
      </c>
      <c r="F38" s="31" t="s">
        <v>66</v>
      </c>
      <c r="G38" s="28" t="s">
        <v>44</v>
      </c>
      <c r="H38" s="32">
        <v>44835</v>
      </c>
      <c r="I38" s="33">
        <v>45017</v>
      </c>
      <c r="J38" s="34">
        <v>40000</v>
      </c>
      <c r="K38" s="35">
        <v>442.65</v>
      </c>
      <c r="L38" s="35">
        <v>25</v>
      </c>
      <c r="M38" s="35">
        <f t="shared" si="23"/>
        <v>1148</v>
      </c>
      <c r="N38" s="35">
        <f t="shared" si="24"/>
        <v>2839.9999999999995</v>
      </c>
      <c r="O38" s="35">
        <f t="shared" si="25"/>
        <v>480</v>
      </c>
      <c r="P38" s="35">
        <f t="shared" si="26"/>
        <v>1216</v>
      </c>
      <c r="Q38" s="35">
        <f t="shared" si="27"/>
        <v>2836</v>
      </c>
      <c r="R38" s="35">
        <v>0</v>
      </c>
      <c r="S38" s="35">
        <f t="shared" si="28"/>
        <v>8987.65</v>
      </c>
      <c r="T38" s="35">
        <f t="shared" ref="T38:T39" si="38">ROUNDUP(K38+L38+M38+P38+R38,2)</f>
        <v>2831.65</v>
      </c>
      <c r="U38" s="35">
        <f t="shared" ref="U38:U39" si="39">+N38+O38+Q38</f>
        <v>6156</v>
      </c>
      <c r="V38" s="36">
        <f t="shared" ref="V38:V39" si="40">+J38-T38</f>
        <v>37168.35</v>
      </c>
      <c r="W38" s="28">
        <v>112</v>
      </c>
    </row>
    <row r="39" spans="2:23" s="39" customFormat="1" ht="60.95" customHeight="1" thickBot="1" x14ac:dyDescent="0.45">
      <c r="B39" s="28" t="s">
        <v>89</v>
      </c>
      <c r="C39" s="29" t="s">
        <v>90</v>
      </c>
      <c r="D39" s="30" t="s">
        <v>26</v>
      </c>
      <c r="E39" s="30" t="s">
        <v>52</v>
      </c>
      <c r="F39" s="31" t="s">
        <v>66</v>
      </c>
      <c r="G39" s="28" t="s">
        <v>44</v>
      </c>
      <c r="H39" s="32">
        <v>44652</v>
      </c>
      <c r="I39" s="33">
        <v>44835</v>
      </c>
      <c r="J39" s="34">
        <v>30000</v>
      </c>
      <c r="K39" s="35">
        <v>0</v>
      </c>
      <c r="L39" s="35">
        <v>25</v>
      </c>
      <c r="M39" s="35">
        <f t="shared" si="23"/>
        <v>861</v>
      </c>
      <c r="N39" s="35">
        <f t="shared" si="24"/>
        <v>2130</v>
      </c>
      <c r="O39" s="35">
        <f t="shared" si="25"/>
        <v>360</v>
      </c>
      <c r="P39" s="35">
        <f t="shared" si="26"/>
        <v>912</v>
      </c>
      <c r="Q39" s="35">
        <f t="shared" si="27"/>
        <v>2127</v>
      </c>
      <c r="R39" s="35">
        <v>0</v>
      </c>
      <c r="S39" s="35">
        <f t="shared" si="28"/>
        <v>6415</v>
      </c>
      <c r="T39" s="35">
        <f t="shared" si="38"/>
        <v>1798</v>
      </c>
      <c r="U39" s="35">
        <f t="shared" si="39"/>
        <v>4617</v>
      </c>
      <c r="V39" s="36">
        <f t="shared" si="40"/>
        <v>28202</v>
      </c>
      <c r="W39" s="28">
        <v>112</v>
      </c>
    </row>
    <row r="40" spans="2:23" s="39" customFormat="1" ht="60.95" customHeight="1" thickBot="1" x14ac:dyDescent="0.45">
      <c r="B40" s="28" t="s">
        <v>110</v>
      </c>
      <c r="C40" s="29" t="s">
        <v>111</v>
      </c>
      <c r="D40" s="30" t="s">
        <v>26</v>
      </c>
      <c r="E40" s="30" t="s">
        <v>52</v>
      </c>
      <c r="F40" s="31" t="s">
        <v>66</v>
      </c>
      <c r="G40" s="28" t="s">
        <v>44</v>
      </c>
      <c r="H40" s="32">
        <v>44652</v>
      </c>
      <c r="I40" s="33">
        <v>44835</v>
      </c>
      <c r="J40" s="34">
        <v>30000</v>
      </c>
      <c r="K40" s="35">
        <v>0</v>
      </c>
      <c r="L40" s="35">
        <v>25</v>
      </c>
      <c r="M40" s="35">
        <f t="shared" ref="M40" si="41">ROUNDUP(J40*2.87%,2)</f>
        <v>861</v>
      </c>
      <c r="N40" s="35">
        <f t="shared" ref="N40" si="42">+J40*7.1%</f>
        <v>2130</v>
      </c>
      <c r="O40" s="35">
        <f t="shared" ref="O40" si="43">+J40*1.2%</f>
        <v>360</v>
      </c>
      <c r="P40" s="35">
        <f t="shared" ref="P40" si="44">+J40*3.04%</f>
        <v>912</v>
      </c>
      <c r="Q40" s="35">
        <f t="shared" ref="Q40" si="45">ROUNDUP(J40*7.09%,2)</f>
        <v>2127</v>
      </c>
      <c r="R40" s="35">
        <v>0</v>
      </c>
      <c r="S40" s="35">
        <f t="shared" ref="S40" si="46">+K40+L40+M40+N40+O40+P40+Q40+R40</f>
        <v>6415</v>
      </c>
      <c r="T40" s="35">
        <f t="shared" ref="T40" si="47">ROUNDUP(K40+L40+M40+P40+R40,2)</f>
        <v>1798</v>
      </c>
      <c r="U40" s="35">
        <f t="shared" ref="U40" si="48">+N40+O40+Q40</f>
        <v>4617</v>
      </c>
      <c r="V40" s="36">
        <f t="shared" ref="V40" si="49">+J40-T40</f>
        <v>28202</v>
      </c>
      <c r="W40" s="28">
        <v>112</v>
      </c>
    </row>
    <row r="41" spans="2:23" s="39" customFormat="1" ht="60.95" customHeight="1" thickBot="1" x14ac:dyDescent="0.45">
      <c r="B41" s="28" t="s">
        <v>91</v>
      </c>
      <c r="C41" s="40" t="s">
        <v>92</v>
      </c>
      <c r="D41" s="30" t="s">
        <v>30</v>
      </c>
      <c r="E41" s="30" t="s">
        <v>93</v>
      </c>
      <c r="F41" s="31" t="s">
        <v>67</v>
      </c>
      <c r="G41" s="28" t="s">
        <v>44</v>
      </c>
      <c r="H41" s="32">
        <v>44652</v>
      </c>
      <c r="I41" s="33">
        <v>44835</v>
      </c>
      <c r="J41" s="34">
        <v>30000</v>
      </c>
      <c r="K41" s="35">
        <v>0</v>
      </c>
      <c r="L41" s="35">
        <v>25</v>
      </c>
      <c r="M41" s="35">
        <f t="shared" ref="M41" si="50">ROUNDUP(J41*2.87%,2)</f>
        <v>861</v>
      </c>
      <c r="N41" s="35">
        <f t="shared" ref="N41" si="51">+J41*7.1%</f>
        <v>2130</v>
      </c>
      <c r="O41" s="35">
        <f t="shared" ref="O41" si="52">+J41*1.2%</f>
        <v>360</v>
      </c>
      <c r="P41" s="35">
        <f t="shared" ref="P41" si="53">+J41*3.04%</f>
        <v>912</v>
      </c>
      <c r="Q41" s="35">
        <f t="shared" ref="Q41" si="54">ROUNDUP(J41*7.09%,2)</f>
        <v>2127</v>
      </c>
      <c r="R41" s="35">
        <v>0</v>
      </c>
      <c r="S41" s="35">
        <f t="shared" ref="S41" si="55">+K41+L41+M41+N41+O41+P41+Q41+R41</f>
        <v>6415</v>
      </c>
      <c r="T41" s="35">
        <f t="shared" ref="T41" si="56">ROUNDUP(K41+L41+M41+P41+R41,2)</f>
        <v>1798</v>
      </c>
      <c r="U41" s="35">
        <f t="shared" ref="U41" si="57">+N41+O41+Q41</f>
        <v>4617</v>
      </c>
      <c r="V41" s="36">
        <f t="shared" ref="V41" si="58">+J41-T41</f>
        <v>28202</v>
      </c>
      <c r="W41" s="28">
        <v>112</v>
      </c>
    </row>
    <row r="42" spans="2:23" s="39" customFormat="1" ht="60.95" customHeight="1" thickBot="1" x14ac:dyDescent="0.45">
      <c r="B42" s="28" t="s">
        <v>94</v>
      </c>
      <c r="C42" s="40" t="s">
        <v>124</v>
      </c>
      <c r="D42" s="30" t="s">
        <v>75</v>
      </c>
      <c r="E42" s="30" t="s">
        <v>95</v>
      </c>
      <c r="F42" s="31" t="s">
        <v>66</v>
      </c>
      <c r="G42" s="28" t="s">
        <v>44</v>
      </c>
      <c r="H42" s="32">
        <v>44713</v>
      </c>
      <c r="I42" s="33">
        <v>44896</v>
      </c>
      <c r="J42" s="34">
        <v>21500</v>
      </c>
      <c r="K42" s="35">
        <v>0</v>
      </c>
      <c r="L42" s="35">
        <v>25</v>
      </c>
      <c r="M42" s="35">
        <f t="shared" ref="M42:M47" si="59">ROUNDUP(J42*2.87%,2)</f>
        <v>617.04999999999995</v>
      </c>
      <c r="N42" s="35">
        <f t="shared" ref="N42:N47" si="60">+J42*7.1%</f>
        <v>1526.4999999999998</v>
      </c>
      <c r="O42" s="35">
        <f t="shared" ref="O42:O47" si="61">+J42*1.2%</f>
        <v>258</v>
      </c>
      <c r="P42" s="35">
        <f t="shared" ref="P42:P47" si="62">+J42*3.04%</f>
        <v>653.6</v>
      </c>
      <c r="Q42" s="35">
        <f t="shared" ref="Q42:Q47" si="63">ROUNDUP(J42*7.09%,2)</f>
        <v>1524.35</v>
      </c>
      <c r="R42" s="35">
        <v>0</v>
      </c>
      <c r="S42" s="35">
        <f t="shared" ref="S42:S47" si="64">+K42+L42+M42+N42+O42+P42+Q42+R42</f>
        <v>4604.5</v>
      </c>
      <c r="T42" s="35">
        <f t="shared" ref="T42:T47" si="65">ROUNDUP(K42+L42+M42+P42+R42,2)</f>
        <v>1295.6500000000001</v>
      </c>
      <c r="U42" s="35">
        <f t="shared" ref="U42:U47" si="66">+N42+O42+Q42</f>
        <v>3308.8499999999995</v>
      </c>
      <c r="V42" s="36">
        <f t="shared" ref="V42:V47" si="67">+J42-T42</f>
        <v>20204.349999999999</v>
      </c>
      <c r="W42" s="28">
        <v>112</v>
      </c>
    </row>
    <row r="43" spans="2:23" s="39" customFormat="1" ht="60.95" customHeight="1" thickBot="1" x14ac:dyDescent="0.45">
      <c r="B43" s="28" t="s">
        <v>106</v>
      </c>
      <c r="C43" s="40" t="s">
        <v>102</v>
      </c>
      <c r="D43" s="30" t="s">
        <v>103</v>
      </c>
      <c r="E43" s="30" t="s">
        <v>105</v>
      </c>
      <c r="F43" s="31" t="s">
        <v>104</v>
      </c>
      <c r="G43" s="28" t="s">
        <v>44</v>
      </c>
      <c r="H43" s="32">
        <v>44621</v>
      </c>
      <c r="I43" s="33">
        <v>44805</v>
      </c>
      <c r="J43" s="34">
        <v>45000</v>
      </c>
      <c r="K43" s="35">
        <v>1148.33</v>
      </c>
      <c r="L43" s="35">
        <v>25</v>
      </c>
      <c r="M43" s="35">
        <f t="shared" si="59"/>
        <v>1291.5</v>
      </c>
      <c r="N43" s="35">
        <f t="shared" si="60"/>
        <v>3194.9999999999995</v>
      </c>
      <c r="O43" s="35">
        <f t="shared" si="61"/>
        <v>540</v>
      </c>
      <c r="P43" s="35">
        <f t="shared" si="62"/>
        <v>1368</v>
      </c>
      <c r="Q43" s="35">
        <f t="shared" si="63"/>
        <v>3190.5</v>
      </c>
      <c r="R43" s="35">
        <v>0</v>
      </c>
      <c r="S43" s="35">
        <f t="shared" si="64"/>
        <v>10758.33</v>
      </c>
      <c r="T43" s="35">
        <f t="shared" si="65"/>
        <v>3832.83</v>
      </c>
      <c r="U43" s="35">
        <f t="shared" si="66"/>
        <v>6925.5</v>
      </c>
      <c r="V43" s="36">
        <f t="shared" si="67"/>
        <v>41167.17</v>
      </c>
      <c r="W43" s="28">
        <v>112</v>
      </c>
    </row>
    <row r="44" spans="2:23" s="39" customFormat="1" ht="60.95" customHeight="1" thickBot="1" x14ac:dyDescent="0.45">
      <c r="B44" s="28" t="s">
        <v>107</v>
      </c>
      <c r="C44" s="40" t="s">
        <v>108</v>
      </c>
      <c r="D44" s="30" t="s">
        <v>26</v>
      </c>
      <c r="E44" s="30" t="s">
        <v>109</v>
      </c>
      <c r="F44" s="31" t="s">
        <v>67</v>
      </c>
      <c r="G44" s="28" t="s">
        <v>44</v>
      </c>
      <c r="H44" s="32">
        <v>44774</v>
      </c>
      <c r="I44" s="33">
        <v>44958</v>
      </c>
      <c r="J44" s="34">
        <v>30000</v>
      </c>
      <c r="K44" s="35">
        <v>0</v>
      </c>
      <c r="L44" s="35">
        <v>25</v>
      </c>
      <c r="M44" s="35">
        <f t="shared" si="59"/>
        <v>861</v>
      </c>
      <c r="N44" s="35">
        <f t="shared" si="60"/>
        <v>2130</v>
      </c>
      <c r="O44" s="35">
        <f t="shared" si="61"/>
        <v>360</v>
      </c>
      <c r="P44" s="35">
        <f t="shared" si="62"/>
        <v>912</v>
      </c>
      <c r="Q44" s="35">
        <f t="shared" si="63"/>
        <v>2127</v>
      </c>
      <c r="R44" s="35">
        <v>0</v>
      </c>
      <c r="S44" s="35">
        <f t="shared" si="64"/>
        <v>6415</v>
      </c>
      <c r="T44" s="35">
        <f t="shared" si="65"/>
        <v>1798</v>
      </c>
      <c r="U44" s="35">
        <f t="shared" si="66"/>
        <v>4617</v>
      </c>
      <c r="V44" s="36">
        <f t="shared" si="67"/>
        <v>28202</v>
      </c>
      <c r="W44" s="28">
        <v>112</v>
      </c>
    </row>
    <row r="45" spans="2:23" s="39" customFormat="1" ht="60.95" customHeight="1" thickBot="1" x14ac:dyDescent="0.45">
      <c r="B45" s="28" t="s">
        <v>117</v>
      </c>
      <c r="C45" s="40" t="s">
        <v>118</v>
      </c>
      <c r="D45" s="30" t="s">
        <v>26</v>
      </c>
      <c r="E45" s="30" t="s">
        <v>119</v>
      </c>
      <c r="F45" s="31" t="s">
        <v>104</v>
      </c>
      <c r="G45" s="28" t="s">
        <v>44</v>
      </c>
      <c r="H45" s="32">
        <v>44896</v>
      </c>
      <c r="I45" s="33">
        <v>45047</v>
      </c>
      <c r="J45" s="34">
        <v>29000</v>
      </c>
      <c r="K45" s="35">
        <v>0</v>
      </c>
      <c r="L45" s="35">
        <v>25</v>
      </c>
      <c r="M45" s="35">
        <f t="shared" ref="M45" si="68">ROUNDUP(J45*2.87%,2)</f>
        <v>832.3</v>
      </c>
      <c r="N45" s="35">
        <f t="shared" ref="N45" si="69">+J45*7.1%</f>
        <v>2059</v>
      </c>
      <c r="O45" s="35">
        <f t="shared" ref="O45" si="70">+J45*1.2%</f>
        <v>348</v>
      </c>
      <c r="P45" s="35">
        <f t="shared" ref="P45" si="71">+J45*3.04%</f>
        <v>881.6</v>
      </c>
      <c r="Q45" s="35">
        <f t="shared" ref="Q45" si="72">ROUNDUP(J45*7.09%,2)</f>
        <v>2056.1</v>
      </c>
      <c r="R45" s="35">
        <v>0</v>
      </c>
      <c r="S45" s="35">
        <f t="shared" ref="S45" si="73">+K45+L45+M45+N45+O45+P45+Q45+R45</f>
        <v>6202</v>
      </c>
      <c r="T45" s="35">
        <f t="shared" ref="T45" si="74">ROUNDUP(K45+L45+M45+P45+R45,2)</f>
        <v>1738.9</v>
      </c>
      <c r="U45" s="35">
        <f t="shared" ref="U45" si="75">+N45+O45+Q45</f>
        <v>4463.1000000000004</v>
      </c>
      <c r="V45" s="36">
        <f t="shared" ref="V45" si="76">+J45-T45</f>
        <v>27261.1</v>
      </c>
      <c r="W45" s="28">
        <v>112</v>
      </c>
    </row>
    <row r="46" spans="2:23" s="39" customFormat="1" ht="60.75" customHeight="1" thickBot="1" x14ac:dyDescent="0.45">
      <c r="B46" s="28" t="s">
        <v>120</v>
      </c>
      <c r="C46" s="40" t="s">
        <v>121</v>
      </c>
      <c r="D46" s="30" t="s">
        <v>123</v>
      </c>
      <c r="E46" s="30" t="s">
        <v>122</v>
      </c>
      <c r="F46" s="31" t="s">
        <v>104</v>
      </c>
      <c r="G46" s="28" t="s">
        <v>44</v>
      </c>
      <c r="H46" s="32">
        <v>44927</v>
      </c>
      <c r="I46" s="33">
        <v>45078</v>
      </c>
      <c r="J46" s="34">
        <v>30000</v>
      </c>
      <c r="K46" s="35">
        <v>0</v>
      </c>
      <c r="L46" s="35">
        <v>25</v>
      </c>
      <c r="M46" s="35">
        <f t="shared" si="59"/>
        <v>861</v>
      </c>
      <c r="N46" s="35">
        <f t="shared" si="60"/>
        <v>2130</v>
      </c>
      <c r="O46" s="35">
        <f t="shared" si="61"/>
        <v>360</v>
      </c>
      <c r="P46" s="35">
        <f t="shared" si="62"/>
        <v>912</v>
      </c>
      <c r="Q46" s="35">
        <f t="shared" si="63"/>
        <v>2127</v>
      </c>
      <c r="R46" s="35">
        <v>0</v>
      </c>
      <c r="S46" s="35">
        <f t="shared" si="64"/>
        <v>6415</v>
      </c>
      <c r="T46" s="35">
        <f t="shared" si="65"/>
        <v>1798</v>
      </c>
      <c r="U46" s="35">
        <f t="shared" si="66"/>
        <v>4617</v>
      </c>
      <c r="V46" s="36">
        <f t="shared" si="67"/>
        <v>28202</v>
      </c>
      <c r="W46" s="65">
        <v>112</v>
      </c>
    </row>
    <row r="47" spans="2:23" s="39" customFormat="1" ht="60.95" customHeight="1" thickBot="1" x14ac:dyDescent="0.45">
      <c r="B47" s="28" t="s">
        <v>132</v>
      </c>
      <c r="C47" s="67" t="s">
        <v>133</v>
      </c>
      <c r="D47" s="30" t="s">
        <v>55</v>
      </c>
      <c r="E47" s="30" t="s">
        <v>56</v>
      </c>
      <c r="F47" s="31" t="s">
        <v>104</v>
      </c>
      <c r="G47" s="28" t="s">
        <v>44</v>
      </c>
      <c r="H47" s="32">
        <v>44927</v>
      </c>
      <c r="I47" s="33">
        <v>45078</v>
      </c>
      <c r="J47" s="34">
        <v>25000</v>
      </c>
      <c r="K47" s="35">
        <v>0</v>
      </c>
      <c r="L47" s="35">
        <v>25</v>
      </c>
      <c r="M47" s="35">
        <f t="shared" si="59"/>
        <v>717.5</v>
      </c>
      <c r="N47" s="35">
        <f t="shared" si="60"/>
        <v>1774.9999999999998</v>
      </c>
      <c r="O47" s="35">
        <f t="shared" si="61"/>
        <v>300</v>
      </c>
      <c r="P47" s="35">
        <f t="shared" si="62"/>
        <v>760</v>
      </c>
      <c r="Q47" s="35">
        <f t="shared" si="63"/>
        <v>1772.5</v>
      </c>
      <c r="R47" s="35">
        <v>0</v>
      </c>
      <c r="S47" s="35">
        <f t="shared" si="64"/>
        <v>5350</v>
      </c>
      <c r="T47" s="35">
        <f t="shared" si="65"/>
        <v>1502.5</v>
      </c>
      <c r="U47" s="35">
        <f t="shared" si="66"/>
        <v>3847.5</v>
      </c>
      <c r="V47" s="66">
        <f t="shared" si="67"/>
        <v>23497.5</v>
      </c>
      <c r="W47" s="68">
        <v>112</v>
      </c>
    </row>
    <row r="48" spans="2:23" s="22" customFormat="1" ht="54.95" customHeight="1" thickBot="1" x14ac:dyDescent="0.45">
      <c r="B48" s="77" t="s">
        <v>36</v>
      </c>
      <c r="C48" s="78"/>
      <c r="D48" s="78"/>
      <c r="E48" s="78"/>
      <c r="F48" s="78"/>
      <c r="G48" s="78"/>
      <c r="H48" s="78"/>
      <c r="I48" s="79"/>
      <c r="J48" s="41">
        <f>SUM(J20:J47)</f>
        <v>991750</v>
      </c>
      <c r="K48" s="42">
        <f>SUM(K20:K47)</f>
        <v>24145.490000000005</v>
      </c>
      <c r="L48" s="42">
        <f>SUM(L20:L47)</f>
        <v>700</v>
      </c>
      <c r="M48" s="43">
        <f>SUM(M20:M47)</f>
        <v>28463.229999999996</v>
      </c>
      <c r="N48" s="43">
        <f t="shared" ref="N48:T48" si="77">SUM(N20:N47)</f>
        <v>70414.25</v>
      </c>
      <c r="O48" s="43">
        <f t="shared" si="77"/>
        <v>11536.4</v>
      </c>
      <c r="P48" s="43">
        <f t="shared" si="77"/>
        <v>30149.199999999997</v>
      </c>
      <c r="Q48" s="43">
        <f t="shared" si="77"/>
        <v>70323.08</v>
      </c>
      <c r="R48" s="43">
        <f>SUM(R20:R47)</f>
        <v>6603.96</v>
      </c>
      <c r="S48" s="43">
        <f t="shared" si="77"/>
        <v>242335.61</v>
      </c>
      <c r="T48" s="43">
        <f t="shared" si="77"/>
        <v>90061.87999999999</v>
      </c>
      <c r="U48" s="63">
        <f>SUM(U20:U47)</f>
        <v>152273.73000000001</v>
      </c>
      <c r="V48" s="63">
        <f>SUM(V20:V47)</f>
        <v>901688.11999999988</v>
      </c>
      <c r="W48" s="64"/>
    </row>
    <row r="49" spans="1:23" s="44" customFormat="1" ht="30" x14ac:dyDescent="0.4">
      <c r="B49" s="45" t="s">
        <v>134</v>
      </c>
      <c r="C49" s="46"/>
      <c r="D49" s="46"/>
      <c r="E49" s="46"/>
      <c r="F49" s="46"/>
      <c r="G49" s="46"/>
      <c r="H49" s="47"/>
      <c r="I49" s="47"/>
      <c r="J49" s="48"/>
      <c r="K49" s="49"/>
      <c r="L49" s="49"/>
      <c r="M49" s="50"/>
      <c r="N49" s="50"/>
      <c r="O49" s="51"/>
      <c r="P49" s="50"/>
      <c r="Q49" s="47"/>
      <c r="R49" s="47"/>
      <c r="S49" s="50"/>
      <c r="T49" s="50"/>
      <c r="U49" s="50"/>
      <c r="V49" s="50"/>
      <c r="W49" s="50"/>
    </row>
    <row r="50" spans="1:23" ht="16.5" x14ac:dyDescent="0.2">
      <c r="A50" s="7"/>
      <c r="B50" s="7"/>
      <c r="C50" s="7"/>
      <c r="D50" s="8"/>
      <c r="E50" s="8"/>
      <c r="F50" s="8"/>
      <c r="G50" s="9"/>
      <c r="H50" s="10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2"/>
      <c r="T50" s="12"/>
      <c r="U50"/>
      <c r="V50"/>
      <c r="W50"/>
    </row>
    <row r="51" spans="1:23" s="22" customFormat="1" ht="30" x14ac:dyDescent="0.4">
      <c r="A51" s="46" t="s">
        <v>37</v>
      </c>
      <c r="B51" s="52"/>
      <c r="C51" s="56"/>
      <c r="D51" s="57"/>
      <c r="E51" s="57"/>
      <c r="F51" s="57"/>
      <c r="G51" s="58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60"/>
      <c r="T51" s="59"/>
    </row>
    <row r="52" spans="1:23" s="22" customFormat="1" ht="30" x14ac:dyDescent="0.4">
      <c r="A52" s="53" t="s">
        <v>126</v>
      </c>
      <c r="B52" s="52"/>
      <c r="C52" s="56"/>
      <c r="D52" s="57"/>
      <c r="E52" s="57"/>
      <c r="F52" s="57"/>
      <c r="G52" s="58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60"/>
      <c r="T52" s="59"/>
    </row>
    <row r="53" spans="1:23" s="22" customFormat="1" ht="30" x14ac:dyDescent="0.4">
      <c r="A53" s="53" t="s">
        <v>127</v>
      </c>
      <c r="B53" s="52"/>
      <c r="C53" s="56"/>
      <c r="D53" s="57"/>
      <c r="E53" s="57"/>
      <c r="F53" s="57"/>
      <c r="G53" s="58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60"/>
      <c r="T53" s="59"/>
    </row>
    <row r="54" spans="1:23" s="22" customFormat="1" ht="30" x14ac:dyDescent="0.4">
      <c r="A54" s="53" t="s">
        <v>128</v>
      </c>
      <c r="B54" s="52"/>
      <c r="C54" s="56"/>
      <c r="D54" s="57"/>
      <c r="E54" s="57"/>
      <c r="F54" s="57"/>
      <c r="G54" s="58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60"/>
      <c r="T54" s="59"/>
    </row>
    <row r="55" spans="1:23" s="22" customFormat="1" ht="30" x14ac:dyDescent="0.4">
      <c r="A55" s="53" t="s">
        <v>129</v>
      </c>
      <c r="B55" s="52"/>
      <c r="C55" s="56"/>
      <c r="D55" s="57"/>
      <c r="E55" s="57"/>
      <c r="F55" s="57"/>
      <c r="G55" s="58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60"/>
      <c r="T55" s="59"/>
    </row>
    <row r="56" spans="1:23" s="22" customFormat="1" ht="30" x14ac:dyDescent="0.4">
      <c r="A56" s="61" t="s">
        <v>130</v>
      </c>
      <c r="B56" s="61"/>
      <c r="C56" s="62"/>
      <c r="D56" s="57"/>
      <c r="E56" s="57"/>
      <c r="F56" s="57"/>
      <c r="G56" s="58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60"/>
      <c r="T56" s="59"/>
    </row>
    <row r="57" spans="1:23" ht="16.5" x14ac:dyDescent="0.2">
      <c r="A57" s="7"/>
      <c r="B57" s="7"/>
      <c r="C57" s="7"/>
      <c r="D57" s="8"/>
      <c r="E57" s="8"/>
      <c r="F57" s="8"/>
      <c r="G57" s="9"/>
      <c r="H57" s="10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  <c r="T57" s="12"/>
      <c r="U57"/>
      <c r="V57"/>
      <c r="W57"/>
    </row>
    <row r="58" spans="1:23" ht="16.5" x14ac:dyDescent="0.2">
      <c r="B58" s="7"/>
      <c r="C58" s="7"/>
      <c r="D58" s="8"/>
      <c r="E58" s="8"/>
      <c r="F58" s="8"/>
      <c r="G58" s="9"/>
      <c r="H58" s="10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2"/>
      <c r="T58" s="12"/>
      <c r="U58"/>
      <c r="V58"/>
      <c r="W58"/>
    </row>
    <row r="59" spans="1:23" ht="16.5" x14ac:dyDescent="0.2">
      <c r="A59" s="7"/>
      <c r="B59" s="7"/>
      <c r="C59" s="7"/>
      <c r="D59" s="8"/>
      <c r="E59" s="8"/>
      <c r="F59" s="8"/>
      <c r="G59" s="9"/>
      <c r="H59" s="10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2"/>
      <c r="T59" s="12"/>
      <c r="U59"/>
      <c r="V59"/>
      <c r="W59"/>
    </row>
    <row r="60" spans="1:23" ht="30" customHeight="1" x14ac:dyDescent="0.2">
      <c r="A60" s="76" t="s">
        <v>114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</row>
    <row r="61" spans="1:23" ht="30" customHeight="1" x14ac:dyDescent="0.2">
      <c r="A61" s="71" t="s">
        <v>115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</row>
    <row r="62" spans="1:23" ht="30" customHeight="1" x14ac:dyDescent="0.2">
      <c r="A62" s="71" t="s">
        <v>116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</row>
    <row r="63" spans="1:23" ht="27.75" x14ac:dyDescent="0.35">
      <c r="A63" s="7"/>
      <c r="B63" s="13"/>
      <c r="C63" s="14"/>
      <c r="D63" s="15"/>
      <c r="E63" s="15"/>
      <c r="F63" s="15"/>
      <c r="G63" s="16"/>
      <c r="H63" s="17"/>
      <c r="I63" s="17"/>
      <c r="J63" s="17"/>
      <c r="K63" s="17"/>
      <c r="L63" s="17"/>
      <c r="M63" s="17"/>
      <c r="N63" s="17"/>
      <c r="O63" s="3"/>
      <c r="P63" s="17"/>
      <c r="Q63" s="17"/>
      <c r="R63" s="17"/>
      <c r="S63" s="18"/>
      <c r="T63" s="19"/>
      <c r="U63" s="20"/>
      <c r="V63" s="20"/>
      <c r="W63" s="20"/>
    </row>
    <row r="64" spans="1:23" s="2" customFormat="1" ht="27.75" x14ac:dyDescent="0.4"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</row>
    <row r="65" spans="2:23" s="2" customFormat="1" ht="27" x14ac:dyDescent="0.35"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</row>
    <row r="66" spans="2:23" s="2" customFormat="1" ht="27" x14ac:dyDescent="0.35"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</row>
    <row r="67" spans="2:23" s="2" customFormat="1" ht="27" x14ac:dyDescent="0.35">
      <c r="B67" s="4"/>
      <c r="H67" s="4"/>
      <c r="I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s="5" customFormat="1" x14ac:dyDescent="0.2">
      <c r="B68" s="1"/>
      <c r="H68" s="1"/>
      <c r="I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2:23" s="5" customFormat="1" x14ac:dyDescent="0.2">
      <c r="B69" s="1"/>
      <c r="H69" s="1"/>
      <c r="I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s="5" customFormat="1" x14ac:dyDescent="0.2">
      <c r="B70" s="1"/>
      <c r="H70" s="1"/>
      <c r="I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s="5" customFormat="1" x14ac:dyDescent="0.2">
      <c r="B71" s="1"/>
      <c r="H71" s="1"/>
      <c r="I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s="5" customFormat="1" x14ac:dyDescent="0.2">
      <c r="B72" s="1"/>
      <c r="H72" s="1"/>
      <c r="I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s="5" customFormat="1" x14ac:dyDescent="0.2">
      <c r="B73" s="1"/>
      <c r="H73" s="1"/>
      <c r="I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s="5" customFormat="1" x14ac:dyDescent="0.2">
      <c r="B74" s="1"/>
      <c r="H74" s="1"/>
      <c r="I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s="5" customFormat="1" x14ac:dyDescent="0.2">
      <c r="B75" s="1"/>
      <c r="H75" s="1"/>
      <c r="I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s="5" customFormat="1" x14ac:dyDescent="0.2">
      <c r="B76" s="1"/>
      <c r="H76" s="1"/>
      <c r="I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s="5" customFormat="1" x14ac:dyDescent="0.2">
      <c r="B77" s="1"/>
      <c r="H77" s="1"/>
      <c r="I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s="5" customFormat="1" x14ac:dyDescent="0.2">
      <c r="B78" s="1"/>
      <c r="H78" s="1"/>
      <c r="I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s="5" customFormat="1" x14ac:dyDescent="0.2">
      <c r="B79" s="1"/>
      <c r="H79" s="1"/>
      <c r="I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s="5" customFormat="1" x14ac:dyDescent="0.2">
      <c r="B80" s="1"/>
      <c r="H80" s="1"/>
      <c r="I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2:23" s="5" customFormat="1" x14ac:dyDescent="0.2">
      <c r="B81" s="1"/>
      <c r="H81" s="1"/>
      <c r="I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2:23" s="5" customFormat="1" x14ac:dyDescent="0.2">
      <c r="B82" s="1"/>
      <c r="H82" s="1"/>
      <c r="I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</sheetData>
  <autoFilter ref="B17:J55" xr:uid="{00000000-0001-0000-0000-000000000000}">
    <filterColumn colId="6" showButton="0"/>
  </autoFilter>
  <mergeCells count="32">
    <mergeCell ref="V17:V19"/>
    <mergeCell ref="W17:W19"/>
    <mergeCell ref="M18:N18"/>
    <mergeCell ref="L17:L19"/>
    <mergeCell ref="M17:S17"/>
    <mergeCell ref="C17:C19"/>
    <mergeCell ref="H17:I18"/>
    <mergeCell ref="J17:J19"/>
    <mergeCell ref="K17:K19"/>
    <mergeCell ref="G17:G19"/>
    <mergeCell ref="E17:E19"/>
    <mergeCell ref="J11:P11"/>
    <mergeCell ref="J12:P12"/>
    <mergeCell ref="J13:P13"/>
    <mergeCell ref="B14:W14"/>
    <mergeCell ref="B15:W15"/>
    <mergeCell ref="B65:W65"/>
    <mergeCell ref="B66:W66"/>
    <mergeCell ref="U18:U19"/>
    <mergeCell ref="T17:U17"/>
    <mergeCell ref="A61:W61"/>
    <mergeCell ref="A62:W62"/>
    <mergeCell ref="B64:W64"/>
    <mergeCell ref="O18:O19"/>
    <mergeCell ref="P18:Q18"/>
    <mergeCell ref="R18:R19"/>
    <mergeCell ref="S18:S19"/>
    <mergeCell ref="T18:T19"/>
    <mergeCell ref="D17:D19"/>
    <mergeCell ref="A60:W60"/>
    <mergeCell ref="B48:I48"/>
    <mergeCell ref="B17:B19"/>
  </mergeCells>
  <conditionalFormatting sqref="B63">
    <cfRule type="duplicateValues" dxfId="2" priority="2"/>
  </conditionalFormatting>
  <conditionalFormatting sqref="B63">
    <cfRule type="duplicateValues" dxfId="1" priority="3"/>
  </conditionalFormatting>
  <conditionalFormatting sqref="B51:B56">
    <cfRule type="duplicateValues" dxfId="0" priority="1"/>
  </conditionalFormatting>
  <pageMargins left="0.7" right="0.7" top="0.75" bottom="0.75" header="0.3" footer="0.3"/>
  <pageSetup paperSize="9" scale="1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Yomaira Carrion</cp:lastModifiedBy>
  <cp:lastPrinted>2023-07-03T13:37:29Z</cp:lastPrinted>
  <dcterms:created xsi:type="dcterms:W3CDTF">2021-08-09T14:23:49Z</dcterms:created>
  <dcterms:modified xsi:type="dcterms:W3CDTF">2023-10-05T16:01:24Z</dcterms:modified>
</cp:coreProperties>
</file>